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commu\Downloads\"/>
    </mc:Choice>
  </mc:AlternateContent>
  <xr:revisionPtr revIDLastSave="0" documentId="8_{13829CDF-B3AB-4C76-BF7C-1982218811A6}" xr6:coauthVersionLast="47" xr6:coauthVersionMax="47" xr10:uidLastSave="{00000000-0000-0000-0000-000000000000}"/>
  <workbookProtection workbookAlgorithmName="SHA-512" workbookHashValue="U5HKeYBuz17N0hiWOkKLEfV2YbXmu7J8n0yLbw0YOegAOMrhg9mEC/GaExpIFpOsO137qG/Z/GR4GUfsCVYYgg==" workbookSaltValue="sx7vWGq1YxCAKeHj1OZhMA==" workbookSpinCount="100000" lockStructure="1"/>
  <bookViews>
    <workbookView xWindow="-120" yWindow="-120" windowWidth="19440" windowHeight="11040"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17" i="5" l="1"/>
  <c r="D217" i="5"/>
  <c r="D216" i="5"/>
  <c r="O79" i="5"/>
  <c r="O80" i="5"/>
  <c r="O81" i="5"/>
  <c r="O82" i="5"/>
  <c r="N186" i="5"/>
  <c r="L134" i="5"/>
  <c r="L135" i="5" s="1"/>
  <c r="T187" i="5"/>
  <c r="L28" i="5"/>
  <c r="L29" i="5"/>
  <c r="T188" i="5"/>
  <c r="L192" i="5"/>
  <c r="N187" i="5"/>
  <c r="D220" i="5"/>
  <c r="D218" i="5"/>
  <c r="D215" i="5"/>
  <c r="M23" i="15"/>
  <c r="M25" i="15" s="1"/>
  <c r="L70" i="5"/>
  <c r="L69" i="5"/>
  <c r="L68" i="5"/>
  <c r="O74" i="5"/>
  <c r="O75" i="5"/>
  <c r="O76" i="5"/>
  <c r="H70" i="5"/>
  <c r="H69" i="5"/>
  <c r="H68" i="5"/>
  <c r="M64" i="5"/>
  <c r="D64" i="5"/>
  <c r="D63" i="5"/>
  <c r="M62" i="5"/>
  <c r="F14" i="18"/>
  <c r="H29" i="5"/>
  <c r="T186" i="5" s="1"/>
  <c r="H28" i="5"/>
  <c r="L27" i="5"/>
  <c r="H27" i="5"/>
  <c r="D8" i="17"/>
  <c r="H15" i="17" s="1"/>
  <c r="J20" i="18"/>
  <c r="D8" i="18"/>
  <c r="J8" i="18"/>
  <c r="D9" i="18"/>
  <c r="J9" i="18"/>
  <c r="J21" i="18"/>
  <c r="J22" i="18"/>
  <c r="J23" i="18"/>
  <c r="J24" i="18"/>
  <c r="J25" i="18"/>
  <c r="J26" i="18"/>
  <c r="J27" i="18"/>
  <c r="I21" i="12"/>
  <c r="I22" i="12" s="1"/>
  <c r="I24" i="12" s="1"/>
  <c r="I25" i="12" s="1"/>
  <c r="J20" i="17"/>
  <c r="J21" i="17"/>
  <c r="J22" i="17"/>
  <c r="J23" i="17"/>
  <c r="J24" i="17"/>
  <c r="J25" i="17"/>
  <c r="J26" i="17"/>
  <c r="J27" i="17"/>
  <c r="D9" i="17"/>
  <c r="J9" i="17"/>
  <c r="J8" i="17"/>
  <c r="D27" i="16"/>
  <c r="F26" i="16"/>
  <c r="D26" i="16"/>
  <c r="I63" i="16"/>
  <c r="I62" i="16"/>
  <c r="I61" i="16"/>
  <c r="D25" i="16"/>
  <c r="D24" i="16"/>
  <c r="D23" i="16"/>
  <c r="D12" i="11"/>
  <c r="M11" i="5"/>
  <c r="H14" i="18"/>
  <c r="J14" i="18"/>
  <c r="D14" i="18"/>
  <c r="N193" i="5" l="1"/>
  <c r="N192" i="5"/>
  <c r="J30" i="17"/>
  <c r="F34" i="17" s="1"/>
  <c r="F36" i="17" s="1"/>
  <c r="F38" i="17" s="1"/>
  <c r="J30" i="18"/>
  <c r="D34" i="18" s="1"/>
  <c r="N189" i="5"/>
  <c r="O84" i="5"/>
  <c r="L88" i="5" s="1"/>
  <c r="L90" i="5" s="1"/>
  <c r="L92" i="5" s="1"/>
  <c r="M27" i="15"/>
  <c r="M29" i="15"/>
  <c r="M35" i="15"/>
  <c r="M28" i="15"/>
  <c r="M37" i="15"/>
  <c r="M31" i="15"/>
  <c r="M36" i="15"/>
  <c r="M32" i="15"/>
  <c r="M33" i="15"/>
  <c r="H52" i="17"/>
  <c r="H54" i="17" s="1"/>
  <c r="H56" i="17" s="1"/>
  <c r="D43" i="18"/>
  <c r="D45" i="18" s="1"/>
  <c r="F43" i="18"/>
  <c r="F45" i="18" s="1"/>
  <c r="H192" i="5"/>
  <c r="L137" i="5"/>
  <c r="F15" i="17"/>
  <c r="H43" i="17" s="1"/>
  <c r="H45" i="17" s="1"/>
  <c r="H47" i="17" s="1"/>
  <c r="D13" i="17"/>
  <c r="D34" i="17" s="1"/>
  <c r="D36" i="17" s="1"/>
  <c r="D38" i="17" s="1"/>
  <c r="D14" i="17"/>
  <c r="D15" i="17"/>
  <c r="H34" i="17" s="1"/>
  <c r="H36" i="17" s="1"/>
  <c r="H38" i="17" s="1"/>
  <c r="H14" i="17"/>
  <c r="F52" i="17" s="1"/>
  <c r="F54" i="17" s="1"/>
  <c r="F56" i="17" s="1"/>
  <c r="H13" i="17"/>
  <c r="D52" i="17" s="1"/>
  <c r="D54" i="17" s="1"/>
  <c r="D56" i="17" s="1"/>
  <c r="F14" i="17"/>
  <c r="F43" i="17" s="1"/>
  <c r="F45" i="17" s="1"/>
  <c r="F47" i="17" s="1"/>
  <c r="F13" i="17"/>
  <c r="D43" i="17" s="1"/>
  <c r="D45" i="17" s="1"/>
  <c r="D47" i="17" s="1"/>
  <c r="N194" i="5" l="1"/>
  <c r="N196" i="5" s="1"/>
  <c r="F34" i="18"/>
  <c r="F36" i="18" s="1"/>
  <c r="O88" i="5"/>
  <c r="O90" i="5" s="1"/>
  <c r="O92" i="5" s="1"/>
  <c r="O97" i="5"/>
  <c r="O99" i="5" s="1"/>
  <c r="O101" i="5" s="1"/>
  <c r="H106" i="5"/>
  <c r="H108" i="5" s="1"/>
  <c r="H110" i="5" s="1"/>
  <c r="H97" i="5"/>
  <c r="H99" i="5" s="1"/>
  <c r="H101" i="5" s="1"/>
  <c r="L106" i="5"/>
  <c r="L108" i="5" s="1"/>
  <c r="L110" i="5" s="1"/>
  <c r="H88" i="5"/>
  <c r="H90" i="5" s="1"/>
  <c r="H92" i="5" s="1"/>
  <c r="O106" i="5"/>
  <c r="O108" i="5" s="1"/>
  <c r="O110" i="5" s="1"/>
  <c r="F47" i="18"/>
  <c r="L97" i="5"/>
  <c r="L99" i="5" s="1"/>
  <c r="L101" i="5" s="1"/>
  <c r="F38" i="18"/>
</calcChain>
</file>

<file path=xl/sharedStrings.xml><?xml version="1.0" encoding="utf-8"?>
<sst xmlns="http://schemas.openxmlformats.org/spreadsheetml/2006/main" count="310" uniqueCount="190">
  <si>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</si>
  <si>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</si>
  <si>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</si>
  <si>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</si>
  <si>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</si>
  <si>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</si>
  <si>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</si>
  <si>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</si>
  <si>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</si>
  <si>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</si>
  <si>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</si>
  <si>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</si>
  <si>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</si>
  <si>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</si>
  <si>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</si>
  <si>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</si>
  <si>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</si>
  <si>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</si>
  <si>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</si>
  <si>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</si>
  <si>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</si>
  <si>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</si>
  <si>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</si>
  <si>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</si>
  <si>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</si>
  <si>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</si>
  <si>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</si>
  <si>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</si>
  <si>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</si>
  <si>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</si>
  <si>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</si>
  <si>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</si>
  <si>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</si>
  <si>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</si>
  <si>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</si>
  <si>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</si>
  <si>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</si>
  <si>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</si>
  <si>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</si>
  <si>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</si>
  <si>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</si>
  <si>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</si>
  <si>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</si>
  <si>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</si>
  <si>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</si>
  <si>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</si>
  <si>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</si>
  <si>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</si>
  <si>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</si>
  <si>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</si>
  <si>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</si>
  <si>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</si>
  <si>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</si>
  <si>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</si>
  <si>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</si>
  <si>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</si>
  <si>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</si>
  <si>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</si>
  <si>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</si>
  <si>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</si>
  <si>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</si>
  <si>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</si>
  <si>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</si>
  <si>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</si>
  <si>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</si>
  <si>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</si>
  <si>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</si>
  <si>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</si>
  <si>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</si>
  <si>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</si>
  <si>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</si>
  <si>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</si>
  <si>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</si>
  <si>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</si>
  <si>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</si>
  <si>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</si>
  <si>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</si>
  <si>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</si>
  <si>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</si>
  <si>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</si>
  <si>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</si>
  <si>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</si>
  <si>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</si>
  <si>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</si>
  <si>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</si>
  <si>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</si>
  <si>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</si>
  <si>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</si>
  <si>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</si>
  <si>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</si>
  <si>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</si>
  <si>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</si>
  <si>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</si>
  <si>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</si>
  <si>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</si>
  <si>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</si>
  <si>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</si>
  <si>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</si>
  <si>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</si>
  <si>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</si>
  <si>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</si>
  <si>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</si>
  <si>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</si>
  <si>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</si>
  <si>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</si>
  <si>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</si>
  <si>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</si>
  <si>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</si>
  <si>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</si>
  <si>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</si>
  <si>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</si>
  <si>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</si>
  <si>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</si>
  <si>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</si>
  <si>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</si>
  <si>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</si>
  <si>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</si>
  <si>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</si>
  <si>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</si>
  <si>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</si>
  <si>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</si>
  <si>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</si>
  <si>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</si>
  <si>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</si>
  <si>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</si>
  <si>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</si>
  <si>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</si>
  <si>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</si>
  <si>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</si>
  <si>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</si>
  <si>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</si>
  <si>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</si>
  <si>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</si>
  <si>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</si>
  <si>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</si>
  <si>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</si>
  <si>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</si>
  <si>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</si>
  <si>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</si>
  <si>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</si>
  <si>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</si>
  <si>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</si>
  <si>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</si>
  <si>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</si>
  <si>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</si>
  <si>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</si>
  <si>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</si>
  <si>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</si>
  <si>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</si>
  <si>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</si>
  <si>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</si>
  <si>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</si>
  <si>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</si>
  <si>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</si>
  <si>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t>
  </si>
  <si>
    <t>Deferral (Enter 30 or 90):</t>
  </si>
  <si>
    <t>Taxes:</t>
  </si>
  <si>
    <t>Advance Payment:</t>
  </si>
  <si>
    <t>No Advance Payment Required</t>
  </si>
  <si>
    <t xml:space="preserve">Phone: </t>
  </si>
  <si>
    <t>Sales Rep Name:</t>
  </si>
  <si>
    <t xml:space="preserve">  </t>
  </si>
  <si>
    <t>We are pleased to present this financing proposal for your consideration.  It does not represent a commitment to loan and will expire in 30 days.  Do not hesitate to call us at the number below if you have any questions.</t>
  </si>
  <si>
    <t>Standard Deferred Payment Options</t>
  </si>
  <si>
    <t>You won’t be penalized if you want to pay off your loan early.</t>
  </si>
  <si>
    <t xml:space="preserve">Other companies may promote this but still include future finance charges in your payoff amount. </t>
  </si>
  <si>
    <t>Return on Investment Example</t>
  </si>
  <si>
    <t>Monthly Out-of-Pocket Costs</t>
  </si>
  <si>
    <t>Admin Fee:</t>
  </si>
  <si>
    <t xml:space="preserve">     Financing Provided By:</t>
  </si>
  <si>
    <t>Sales tax may be financed</t>
  </si>
  <si>
    <t>Payment Term:</t>
  </si>
  <si>
    <t>Equipment Vendor(s):</t>
  </si>
  <si>
    <t>Required for fraud monitoring purposes</t>
  </si>
  <si>
    <t xml:space="preserve">Email:              </t>
  </si>
  <si>
    <t>Absolute &amp; True No Pre-Payment Penalties</t>
  </si>
  <si>
    <t>With NCMIC, there are no pre-payment penalties—guaranteed!</t>
  </si>
  <si>
    <t>Monthly Payment to NCMIC</t>
  </si>
  <si>
    <t>Net Monthly Out-of-Pocket Costs</t>
  </si>
  <si>
    <t>Net Cash Flow per Month</t>
  </si>
  <si>
    <t>Based on 30-Day Deferred</t>
  </si>
  <si>
    <t>Net Cash Flow per Year</t>
  </si>
  <si>
    <t>Net Cash Flow Over Loan Term</t>
  </si>
  <si>
    <t>Based on 90-Day Deferred</t>
  </si>
  <si>
    <t>30-Day Deferred</t>
  </si>
  <si>
    <t>90-Day Deferred</t>
  </si>
  <si>
    <t>30-day deferred</t>
  </si>
  <si>
    <t>90-day deferred</t>
  </si>
  <si>
    <t>Up to $295.00 (one time)</t>
  </si>
  <si>
    <t>9.5 + 1. at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</si>
</sst>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
      <b/>
      <sz val="11"/>
      <color rgb="FF004876"/>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19">
    <xf numFmtId="0" fontId="0" fillId="0" borderId="0" xfId="0"/>
    <xf numFmtId="0" fontId="5" fillId="0" borderId="0" xfId="0" applyFont="1"/>
    <xf numFmtId="0" fontId="6" fillId="0" borderId="0" xfId="0" applyFont="1"/>
    <xf numFmtId="0" fontId="2" fillId="0" borderId="0" xfId="0" applyFont="1"/>
    <xf numFmtId="40" fontId="10" fillId="0" borderId="0" xfId="3" applyNumberFormat="1" applyFont="1"/>
    <xf numFmtId="40" fontId="5" fillId="0" borderId="0" xfId="3" applyNumberFormat="1" applyFont="1" applyAlignment="1">
      <alignment horizontal="centerContinuous"/>
    </xf>
    <xf numFmtId="40" fontId="6" fillId="0" borderId="0" xfId="3" applyNumberFormat="1" applyFont="1"/>
    <xf numFmtId="40" fontId="5" fillId="0" borderId="0" xfId="3" applyNumberFormat="1" applyFont="1"/>
    <xf numFmtId="40" fontId="9" fillId="0" borderId="0" xfId="3" applyNumberFormat="1" applyFont="1"/>
    <xf numFmtId="40" fontId="11" fillId="0" borderId="0" xfId="3" quotePrefix="1" applyNumberFormat="1" applyFont="1" applyAlignment="1">
      <alignment horizontal="left"/>
    </xf>
    <xf numFmtId="40" fontId="6" fillId="0" borderId="0" xfId="3" applyNumberFormat="1" applyFont="1" applyAlignment="1">
      <alignment horizontal="left"/>
    </xf>
    <xf numFmtId="40" fontId="12" fillId="0" borderId="0" xfId="3" applyNumberFormat="1" applyFont="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Protection="1">
      <protection locked="0"/>
    </xf>
    <xf numFmtId="0" fontId="16" fillId="0" borderId="2" xfId="0" applyFont="1" applyBorder="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xf numFmtId="0" fontId="24" fillId="0" borderId="2" xfId="0" applyFont="1" applyBorder="1" applyAlignment="1">
      <alignment horizontal="center"/>
    </xf>
    <xf numFmtId="0" fontId="25" fillId="0" borderId="0" xfId="0" applyFont="1" applyAlignment="1">
      <alignment horizontal="center"/>
    </xf>
    <xf numFmtId="44" fontId="0" fillId="0" borderId="0" xfId="0" applyNumberFormat="1"/>
    <xf numFmtId="0" fontId="21" fillId="0" borderId="0" xfId="0" applyFont="1" applyAlignment="1">
      <alignment horizontal="right"/>
    </xf>
    <xf numFmtId="0" fontId="0" fillId="0" borderId="2" xfId="0" applyBorder="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lignment horizontal="center" wrapText="1"/>
    </xf>
    <xf numFmtId="0" fontId="15" fillId="0" borderId="0" xfId="0" applyFont="1"/>
    <xf numFmtId="0" fontId="0" fillId="0" borderId="0" xfId="0" applyAlignment="1">
      <alignment horizontal="left"/>
    </xf>
    <xf numFmtId="40" fontId="14" fillId="0" borderId="0" xfId="3" applyNumberFormat="1" applyFont="1" applyAlignment="1">
      <alignment horizontal="center"/>
    </xf>
    <xf numFmtId="40" fontId="6" fillId="0" borderId="0" xfId="0" applyNumberFormat="1" applyFont="1"/>
    <xf numFmtId="0" fontId="23" fillId="0" borderId="0" xfId="0" applyFont="1"/>
    <xf numFmtId="0" fontId="30"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32" fillId="0" borderId="2" xfId="0" applyFont="1" applyBorder="1" applyAlignment="1">
      <alignment horizontal="center"/>
    </xf>
    <xf numFmtId="0" fontId="27" fillId="0" borderId="0" xfId="0" applyFont="1"/>
    <xf numFmtId="0" fontId="2" fillId="0" borderId="0" xfId="0" applyFont="1" applyAlignment="1">
      <alignment horizontal="center"/>
    </xf>
    <xf numFmtId="0" fontId="35" fillId="0" borderId="0" xfId="0" applyFont="1" applyAlignment="1">
      <alignment horizontal="center"/>
    </xf>
    <xf numFmtId="165" fontId="16" fillId="0" borderId="2" xfId="0" applyNumberFormat="1" applyFont="1" applyBorder="1" applyAlignment="1">
      <alignment horizontal="left" wrapText="1"/>
    </xf>
    <xf numFmtId="10" fontId="0" fillId="0" borderId="0" xfId="0" applyNumberFormat="1" applyAlignment="1">
      <alignment horizontal="left"/>
    </xf>
    <xf numFmtId="0" fontId="0" fillId="0" borderId="3"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169" fontId="0" fillId="0" borderId="2" xfId="0" applyNumberFormat="1" applyBorder="1" applyProtection="1">
      <protection locked="0"/>
    </xf>
    <xf numFmtId="0" fontId="16" fillId="0" borderId="0" xfId="0" applyFont="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Alignment="1">
      <alignment horizontal="center"/>
    </xf>
    <xf numFmtId="164" fontId="19" fillId="0" borderId="5" xfId="0" applyNumberFormat="1" applyFont="1" applyBorder="1"/>
    <xf numFmtId="44" fontId="1" fillId="0" borderId="0" xfId="1"/>
    <xf numFmtId="10" fontId="39" fillId="0" borderId="0" xfId="0" applyNumberFormat="1" applyFont="1" applyAlignment="1">
      <alignment horizontal="left"/>
    </xf>
    <xf numFmtId="40" fontId="40" fillId="0" borderId="0" xfId="3" applyNumberFormat="1" applyFont="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Alignment="1">
      <alignment horizontal="center"/>
    </xf>
    <xf numFmtId="164" fontId="0" fillId="0" borderId="0" xfId="0" applyNumberFormat="1"/>
    <xf numFmtId="0" fontId="0" fillId="0" borderId="11" xfId="0" applyBorder="1" applyAlignment="1">
      <alignment horizontal="center"/>
    </xf>
    <xf numFmtId="0" fontId="43" fillId="0" borderId="0" xfId="0" applyFont="1" applyAlignment="1">
      <alignment horizontal="left"/>
    </xf>
    <xf numFmtId="2" fontId="2" fillId="0" borderId="0" xfId="0" applyNumberFormat="1" applyFont="1" applyAlignment="1">
      <alignment horizontal="right"/>
    </xf>
    <xf numFmtId="2" fontId="0" fillId="0" borderId="0" xfId="0" applyNumberFormat="1"/>
    <xf numFmtId="165" fontId="42" fillId="0" borderId="0" xfId="0" applyNumberFormat="1" applyFont="1" applyAlignment="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Alignment="1">
      <alignment horizontal="center"/>
    </xf>
    <xf numFmtId="167" fontId="10" fillId="0" borderId="0" xfId="3" applyNumberFormat="1" applyFont="1" applyAlignment="1">
      <alignment horizontal="left"/>
    </xf>
    <xf numFmtId="40" fontId="9" fillId="0" borderId="0" xfId="3" applyNumberFormat="1" applyFont="1" applyAlignment="1">
      <alignment horizontal="left"/>
    </xf>
    <xf numFmtId="40" fontId="8" fillId="0" borderId="0" xfId="3" applyNumberFormat="1" applyFont="1"/>
    <xf numFmtId="8" fontId="6" fillId="0" borderId="0" xfId="3" applyNumberFormat="1" applyFont="1" applyAlignment="1">
      <alignment horizontal="center"/>
    </xf>
    <xf numFmtId="0" fontId="47" fillId="2" borderId="0" xfId="0" applyFont="1" applyFill="1" applyAlignment="1">
      <alignment horizontal="center"/>
    </xf>
    <xf numFmtId="0" fontId="34" fillId="2" borderId="0" xfId="0" applyFont="1" applyFill="1"/>
    <xf numFmtId="0" fontId="45" fillId="2" borderId="0" xfId="0" applyFont="1" applyFill="1"/>
    <xf numFmtId="0" fontId="46" fillId="2" borderId="0" xfId="0" applyFont="1" applyFill="1"/>
    <xf numFmtId="0" fontId="45" fillId="2" borderId="0" xfId="0" applyFont="1" applyFill="1" applyAlignment="1">
      <alignment horizontal="center"/>
    </xf>
    <xf numFmtId="0" fontId="48" fillId="0" borderId="0" xfId="0" applyFont="1" applyAlignment="1">
      <alignment horizontal="center"/>
    </xf>
    <xf numFmtId="0" fontId="50" fillId="0" borderId="0" xfId="0" applyFont="1"/>
    <xf numFmtId="0" fontId="51" fillId="0" borderId="0" xfId="0" applyFont="1"/>
    <xf numFmtId="0" fontId="24"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4" fillId="2" borderId="0" xfId="0" applyFont="1" applyFill="1" applyAlignment="1">
      <alignment horizontal="center"/>
    </xf>
    <xf numFmtId="0" fontId="56" fillId="0" borderId="0" xfId="0" applyFont="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xf numFmtId="164" fontId="44" fillId="0" borderId="0" xfId="0" applyNumberFormat="1" applyFont="1" applyAlignment="1">
      <alignment horizontal="center"/>
    </xf>
    <xf numFmtId="44" fontId="44" fillId="0" borderId="0" xfId="0" applyNumberFormat="1" applyFont="1"/>
    <xf numFmtId="0" fontId="33" fillId="4" borderId="12" xfId="0" applyFont="1" applyFill="1" applyBorder="1"/>
    <xf numFmtId="0" fontId="34" fillId="4" borderId="1" xfId="0" applyFont="1" applyFill="1" applyBorder="1"/>
    <xf numFmtId="0" fontId="34" fillId="4" borderId="13" xfId="0" applyFont="1" applyFill="1" applyBorder="1"/>
    <xf numFmtId="0" fontId="57" fillId="0" borderId="0" xfId="0" applyFont="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lignment horizontal="center"/>
    </xf>
    <xf numFmtId="40" fontId="14" fillId="0" borderId="0" xfId="3" applyNumberFormat="1" applyFont="1"/>
    <xf numFmtId="0" fontId="9" fillId="0" borderId="0" xfId="0" applyFont="1"/>
    <xf numFmtId="7" fontId="5" fillId="0" borderId="0" xfId="1" applyNumberFormat="1" applyFont="1" applyBorder="1" applyAlignment="1" applyProtection="1"/>
    <xf numFmtId="40" fontId="41" fillId="0" borderId="0" xfId="3" applyNumberFormat="1" applyFont="1"/>
    <xf numFmtId="40" fontId="61" fillId="0" borderId="0" xfId="3" applyNumberFormat="1" applyFont="1"/>
    <xf numFmtId="0" fontId="33" fillId="4" borderId="1" xfId="0" applyFont="1" applyFill="1" applyBorder="1"/>
    <xf numFmtId="40" fontId="41" fillId="0" borderId="0" xfId="3" applyNumberFormat="1" applyFont="1" applyAlignment="1">
      <alignment horizontal="center"/>
    </xf>
    <xf numFmtId="0" fontId="29" fillId="0" borderId="0" xfId="0" applyFont="1" applyAlignment="1">
      <alignment vertical="top"/>
    </xf>
    <xf numFmtId="0" fontId="33" fillId="4" borderId="0" xfId="0" applyFont="1" applyFill="1"/>
    <xf numFmtId="0" fontId="10" fillId="0" borderId="0" xfId="0" applyFont="1"/>
    <xf numFmtId="7" fontId="0" fillId="0" borderId="0" xfId="0" applyNumberFormat="1"/>
    <xf numFmtId="1" fontId="0" fillId="0" borderId="0" xfId="0" applyNumberFormat="1"/>
    <xf numFmtId="1" fontId="0" fillId="0" borderId="0" xfId="0" applyNumberFormat="1" applyAlignment="1">
      <alignment horizontal="left"/>
    </xf>
    <xf numFmtId="1" fontId="2" fillId="0" borderId="0" xfId="0" applyNumberFormat="1" applyFont="1"/>
    <xf numFmtId="0" fontId="2" fillId="0" borderId="0" xfId="0" applyFont="1" applyAlignment="1">
      <alignment horizontal="right"/>
    </xf>
    <xf numFmtId="40" fontId="64" fillId="0" borderId="0" xfId="3" applyNumberFormat="1" applyFont="1"/>
    <xf numFmtId="9" fontId="11" fillId="0" borderId="0" xfId="0" applyNumberFormat="1" applyFont="1" applyAlignment="1">
      <alignment horizontal="right"/>
    </xf>
    <xf numFmtId="7" fontId="10" fillId="0" borderId="0" xfId="1" applyNumberFormat="1" applyFont="1" applyBorder="1" applyAlignment="1" applyProtection="1">
      <alignment horizontal="right"/>
    </xf>
    <xf numFmtId="40" fontId="6" fillId="0" borderId="0" xfId="3" applyNumberFormat="1" applyFont="1" applyAlignment="1">
      <alignment horizontal="right"/>
    </xf>
    <xf numFmtId="0" fontId="0" fillId="0" borderId="2" xfId="0" applyBorder="1" applyAlignment="1">
      <alignment horizontal="left"/>
    </xf>
    <xf numFmtId="0" fontId="27" fillId="0" borderId="0" xfId="0" applyFont="1" applyAlignment="1">
      <alignment horizontal="left"/>
    </xf>
    <xf numFmtId="40" fontId="66" fillId="0" borderId="0" xfId="3" applyNumberFormat="1" applyFont="1" applyAlignment="1">
      <alignment vertical="top"/>
    </xf>
    <xf numFmtId="40" fontId="6" fillId="0" borderId="14" xfId="3" applyNumberFormat="1" applyFont="1" applyBorder="1"/>
    <xf numFmtId="0" fontId="66" fillId="0" borderId="0" xfId="0" applyFont="1" applyAlignment="1">
      <alignment vertical="top"/>
    </xf>
    <xf numFmtId="0" fontId="0" fillId="0" borderId="14" xfId="0" applyBorder="1"/>
    <xf numFmtId="0" fontId="48" fillId="0" borderId="0" xfId="0" applyFont="1"/>
    <xf numFmtId="168" fontId="10" fillId="0" borderId="0" xfId="0" applyNumberFormat="1" applyFont="1"/>
    <xf numFmtId="0" fontId="58" fillId="0" borderId="0" xfId="0" applyFont="1" applyAlignment="1">
      <alignment horizontal="center"/>
    </xf>
    <xf numFmtId="0" fontId="62" fillId="0" borderId="0" xfId="0" applyFont="1"/>
    <xf numFmtId="164" fontId="6" fillId="0" borderId="0" xfId="1" applyNumberFormat="1" applyFont="1" applyAlignment="1" applyProtection="1"/>
    <xf numFmtId="0" fontId="11" fillId="0" borderId="0" xfId="0" applyFont="1" applyAlignment="1">
      <alignment horizontal="center"/>
    </xf>
    <xf numFmtId="164" fontId="6" fillId="0" borderId="0" xfId="0" applyNumberFormat="1" applyFont="1"/>
    <xf numFmtId="0" fontId="59" fillId="5" borderId="0" xfId="0" applyFont="1" applyFill="1"/>
    <xf numFmtId="0" fontId="7" fillId="5" borderId="0" xfId="0" applyFont="1" applyFill="1"/>
    <xf numFmtId="0" fontId="60" fillId="5" borderId="0" xfId="0" applyFont="1" applyFill="1" applyAlignment="1">
      <alignment horizontal="center"/>
    </xf>
    <xf numFmtId="44" fontId="2" fillId="0" borderId="0" xfId="0" applyNumberFormat="1" applyFont="1"/>
    <xf numFmtId="164" fontId="2" fillId="0" borderId="0" xfId="0" applyNumberFormat="1" applyFont="1" applyAlignment="1">
      <alignment horizontal="center"/>
    </xf>
    <xf numFmtId="0" fontId="2" fillId="0" borderId="2" xfId="0" applyFont="1" applyBorder="1" applyProtection="1">
      <protection locked="0"/>
    </xf>
    <xf numFmtId="38" fontId="10" fillId="0" borderId="0" xfId="3" applyNumberFormat="1" applyFont="1"/>
    <xf numFmtId="7" fontId="10" fillId="0" borderId="0" xfId="1" applyNumberFormat="1" applyFont="1" applyBorder="1" applyAlignment="1" applyProtection="1">
      <alignment horizontal="left"/>
    </xf>
    <xf numFmtId="40" fontId="11" fillId="0" borderId="0" xfId="3" applyNumberFormat="1" applyFont="1"/>
    <xf numFmtId="38" fontId="10" fillId="0" borderId="2" xfId="3" applyNumberFormat="1" applyFont="1" applyBorder="1"/>
    <xf numFmtId="40" fontId="10" fillId="0" borderId="0" xfId="3" applyNumberFormat="1" applyFont="1" applyAlignment="1">
      <alignment horizontal="left"/>
    </xf>
    <xf numFmtId="38" fontId="6" fillId="0" borderId="0" xfId="3" applyNumberFormat="1" applyFont="1"/>
    <xf numFmtId="8" fontId="6" fillId="0" borderId="0" xfId="3" applyNumberFormat="1" applyFont="1"/>
    <xf numFmtId="40" fontId="11" fillId="0" borderId="0" xfId="3" applyNumberFormat="1" applyFont="1" applyAlignment="1">
      <alignment horizontal="center"/>
    </xf>
    <xf numFmtId="40" fontId="10" fillId="0" borderId="0" xfId="3" applyNumberFormat="1" applyFont="1" applyAlignment="1">
      <alignment horizontal="center"/>
    </xf>
    <xf numFmtId="38" fontId="10" fillId="0" borderId="0" xfId="3" applyNumberFormat="1" applyFont="1" applyAlignment="1">
      <alignment horizontal="left"/>
    </xf>
    <xf numFmtId="40" fontId="13" fillId="0" borderId="0" xfId="3" applyNumberFormat="1" applyFont="1" applyAlignment="1">
      <alignment horizontal="left"/>
    </xf>
    <xf numFmtId="7" fontId="10" fillId="0" borderId="0" xfId="1" applyNumberFormat="1" applyFont="1" applyFill="1" applyBorder="1" applyAlignment="1" applyProtection="1">
      <alignment horizontal="left"/>
    </xf>
    <xf numFmtId="40" fontId="17" fillId="0" borderId="0" xfId="3" applyNumberFormat="1" applyFont="1"/>
    <xf numFmtId="40" fontId="6" fillId="0" borderId="0" xfId="3" applyNumberFormat="1" applyFont="1" applyAlignment="1">
      <alignment horizontal="center"/>
    </xf>
    <xf numFmtId="8" fontId="5" fillId="0" borderId="0" xfId="3" applyNumberFormat="1" applyFont="1"/>
    <xf numFmtId="40" fontId="5" fillId="0" borderId="0" xfId="3" applyNumberFormat="1" applyFont="1" applyAlignment="1">
      <alignment horizontal="right"/>
    </xf>
    <xf numFmtId="40" fontId="5" fillId="0" borderId="0" xfId="3" applyNumberFormat="1" applyFont="1" applyAlignment="1">
      <alignment horizontal="left"/>
    </xf>
    <xf numFmtId="8" fontId="11" fillId="3" borderId="0" xfId="3" applyNumberFormat="1" applyFont="1" applyFill="1" applyAlignment="1">
      <alignment horizontal="center"/>
    </xf>
    <xf numFmtId="0" fontId="69" fillId="2" borderId="0" xfId="3" applyFont="1" applyFill="1" applyAlignment="1">
      <alignment horizontal="center"/>
    </xf>
    <xf numFmtId="40" fontId="68" fillId="0" borderId="0" xfId="3" applyNumberFormat="1" applyFont="1"/>
    <xf numFmtId="40" fontId="11" fillId="0" borderId="0" xfId="3" applyNumberFormat="1" applyFont="1" applyAlignment="1">
      <alignment horizontal="left"/>
    </xf>
    <xf numFmtId="40" fontId="69" fillId="0" borderId="0" xfId="3" applyNumberFormat="1" applyFont="1" applyAlignment="1">
      <alignment horizontal="left"/>
    </xf>
    <xf numFmtId="40" fontId="69" fillId="3" borderId="0" xfId="3" applyNumberFormat="1" applyFont="1" applyFill="1" applyAlignment="1">
      <alignment horizontal="left"/>
    </xf>
    <xf numFmtId="8" fontId="10" fillId="3" borderId="0" xfId="3" applyNumberFormat="1" applyFont="1" applyFill="1" applyAlignment="1">
      <alignment horizontal="center"/>
    </xf>
    <xf numFmtId="40" fontId="10" fillId="3" borderId="0" xfId="3" applyNumberFormat="1" applyFont="1" applyFill="1"/>
    <xf numFmtId="40" fontId="6" fillId="0" borderId="0" xfId="3" applyNumberFormat="1" applyFont="1" applyProtection="1">
      <protection locked="0"/>
    </xf>
    <xf numFmtId="40" fontId="10" fillId="0" borderId="6" xfId="3" applyNumberFormat="1" applyFont="1" applyBorder="1"/>
    <xf numFmtId="0" fontId="10" fillId="0" borderId="4" xfId="0" applyFont="1" applyBorder="1"/>
    <xf numFmtId="8" fontId="10" fillId="0" borderId="0" xfId="3" applyNumberFormat="1" applyFont="1" applyAlignment="1">
      <alignment horizontal="right"/>
    </xf>
    <xf numFmtId="0" fontId="10" fillId="0" borderId="11" xfId="0" applyFont="1" applyBorder="1"/>
    <xf numFmtId="40" fontId="10" fillId="0" borderId="9" xfId="3" applyNumberFormat="1" applyFont="1" applyBorder="1"/>
    <xf numFmtId="7" fontId="10" fillId="0" borderId="9" xfId="1" applyNumberFormat="1" applyFont="1" applyFill="1" applyBorder="1" applyAlignment="1" applyProtection="1">
      <alignment horizontal="right"/>
    </xf>
    <xf numFmtId="40" fontId="6" fillId="0" borderId="6" xfId="3" applyNumberFormat="1" applyFont="1" applyBorder="1"/>
    <xf numFmtId="40" fontId="6" fillId="0" borderId="7" xfId="3" applyNumberFormat="1" applyFont="1" applyBorder="1"/>
    <xf numFmtId="40" fontId="6" fillId="0" borderId="8" xfId="3" applyNumberFormat="1" applyFont="1" applyBorder="1"/>
    <xf numFmtId="40" fontId="6" fillId="0" borderId="9" xfId="3" applyNumberFormat="1" applyFont="1" applyBorder="1"/>
    <xf numFmtId="40" fontId="6" fillId="0" borderId="10" xfId="3" applyNumberFormat="1" applyFont="1" applyBorder="1"/>
    <xf numFmtId="0" fontId="1" fillId="0" borderId="0" xfId="0" applyFont="1"/>
    <xf numFmtId="0" fontId="1" fillId="0" borderId="0" xfId="0" applyFont="1" applyAlignment="1">
      <alignment horizontal="left"/>
    </xf>
    <xf numFmtId="40" fontId="71" fillId="0" borderId="14" xfId="3" applyNumberFormat="1" applyFont="1" applyBorder="1"/>
    <xf numFmtId="40" fontId="6" fillId="0" borderId="1" xfId="3" applyNumberFormat="1" applyFont="1" applyBorder="1" applyAlignment="1">
      <alignment horizontal="right"/>
    </xf>
    <xf numFmtId="0" fontId="0" fillId="0" borderId="1" xfId="0" applyBorder="1" applyAlignment="1">
      <alignment horizontal="right"/>
    </xf>
    <xf numFmtId="40" fontId="6" fillId="0" borderId="1" xfId="3" applyNumberFormat="1" applyFont="1" applyBorder="1"/>
    <xf numFmtId="0" fontId="72" fillId="0" borderId="3" xfId="0" applyFont="1" applyBorder="1"/>
    <xf numFmtId="0" fontId="2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50" fillId="0" borderId="0" xfId="0" applyFont="1" applyAlignment="1">
      <alignment horizontal="center"/>
    </xf>
    <xf numFmtId="0" fontId="10" fillId="0" borderId="0" xfId="0" applyFont="1" applyAlignment="1">
      <alignment horizontal="right"/>
    </xf>
    <xf numFmtId="0" fontId="61" fillId="3" borderId="5" xfId="0" applyFont="1" applyFill="1" applyBorder="1" applyAlignment="1" applyProtection="1">
      <alignment horizontal="center"/>
      <protection locked="0"/>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0" fontId="5" fillId="0" borderId="1" xfId="0" applyFont="1" applyBorder="1" applyAlignment="1">
      <alignment horizontal="center" wrapText="1"/>
    </xf>
    <xf numFmtId="0" fontId="61" fillId="3" borderId="5" xfId="0" applyFont="1" applyFill="1" applyBorder="1" applyAlignment="1" applyProtection="1">
      <alignment horizontal="left"/>
      <protection locked="0"/>
    </xf>
    <xf numFmtId="0" fontId="5" fillId="0" borderId="2" xfId="0" applyFont="1" applyBorder="1" applyAlignment="1">
      <alignment horizontal="center" wrapText="1"/>
    </xf>
    <xf numFmtId="0" fontId="6" fillId="0" borderId="0" xfId="0" applyFont="1" applyAlignment="1">
      <alignment horizontal="center"/>
    </xf>
    <xf numFmtId="164" fontId="6" fillId="0" borderId="0" xfId="1" applyNumberFormat="1" applyFont="1" applyAlignment="1" applyProtection="1">
      <alignment horizontal="center"/>
    </xf>
    <xf numFmtId="0" fontId="5" fillId="0" borderId="2" xfId="0" applyFont="1" applyBorder="1" applyAlignment="1">
      <alignment horizontal="center"/>
    </xf>
    <xf numFmtId="8" fontId="11" fillId="3" borderId="0" xfId="3" applyNumberFormat="1" applyFont="1" applyFill="1" applyAlignment="1">
      <alignment horizontal="center"/>
    </xf>
    <xf numFmtId="0" fontId="10" fillId="0" borderId="0" xfId="3" applyFont="1" applyAlignment="1">
      <alignment horizontal="center" wrapText="1"/>
    </xf>
    <xf numFmtId="0" fontId="69" fillId="2" borderId="0" xfId="3" applyFont="1" applyFill="1" applyAlignment="1">
      <alignment horizontal="center"/>
    </xf>
    <xf numFmtId="8" fontId="11" fillId="0" borderId="0" xfId="3" applyNumberFormat="1" applyFont="1" applyAlignment="1">
      <alignment horizontal="center"/>
    </xf>
    <xf numFmtId="40" fontId="11" fillId="0" borderId="0" xfId="3" applyNumberFormat="1" applyFont="1" applyAlignment="1">
      <alignment horizontal="center"/>
    </xf>
    <xf numFmtId="168" fontId="10" fillId="0" borderId="0" xfId="0" applyNumberFormat="1" applyFont="1" applyAlignment="1">
      <alignment horizontal="right"/>
    </xf>
    <xf numFmtId="40" fontId="41" fillId="0" borderId="0" xfId="3" applyNumberFormat="1" applyFont="1" applyAlignment="1">
      <alignment horizontal="left" wrapText="1"/>
    </xf>
    <xf numFmtId="0" fontId="49" fillId="0" borderId="0" xfId="0" applyFont="1" applyAlignment="1">
      <alignment horizontal="center"/>
    </xf>
    <xf numFmtId="0" fontId="70" fillId="0" borderId="0" xfId="0" applyFont="1" applyAlignment="1">
      <alignment horizontal="center"/>
    </xf>
    <xf numFmtId="40" fontId="6" fillId="0" borderId="0" xfId="3" applyNumberFormat="1" applyFont="1" applyAlignment="1">
      <alignment horizontal="left"/>
    </xf>
    <xf numFmtId="0" fontId="0" fillId="0" borderId="1" xfId="0" applyBorder="1" applyAlignment="1" applyProtection="1">
      <alignment horizontal="left"/>
      <protection locked="0"/>
    </xf>
    <xf numFmtId="0" fontId="0" fillId="0" borderId="2" xfId="0" applyBorder="1" applyAlignment="1" applyProtection="1">
      <alignment horizontal="left"/>
      <protection locked="0"/>
    </xf>
    <xf numFmtId="164" fontId="2" fillId="0" borderId="5" xfId="0" applyNumberFormat="1" applyFont="1" applyBorder="1" applyAlignment="1">
      <alignment horizontal="center"/>
    </xf>
    <xf numFmtId="164" fontId="2" fillId="0" borderId="12" xfId="0" applyNumberFormat="1" applyFont="1" applyBorder="1" applyAlignment="1">
      <alignment horizontal="center"/>
    </xf>
    <xf numFmtId="164" fontId="2" fillId="0" borderId="13" xfId="0" applyNumberFormat="1" applyFont="1" applyBorder="1" applyAlignment="1">
      <alignment horizontal="center"/>
    </xf>
    <xf numFmtId="8" fontId="11" fillId="0" borderId="2" xfId="3" applyNumberFormat="1" applyFont="1" applyBorder="1" applyAlignment="1">
      <alignment horizontal="left"/>
    </xf>
    <xf numFmtId="40" fontId="10" fillId="0" borderId="2" xfId="3" applyNumberFormat="1" applyFont="1" applyBorder="1" applyAlignment="1">
      <alignment horizontal="left"/>
    </xf>
    <xf numFmtId="7" fontId="17" fillId="0" borderId="1" xfId="3" applyNumberFormat="1" applyFont="1" applyBorder="1" applyAlignment="1">
      <alignment horizontal="left"/>
    </xf>
    <xf numFmtId="8" fontId="10" fillId="0" borderId="2" xfId="1" applyNumberFormat="1" applyFont="1" applyFill="1" applyBorder="1" applyAlignment="1" applyProtection="1">
      <alignment horizontal="left"/>
    </xf>
    <xf numFmtId="8" fontId="11" fillId="0" borderId="14" xfId="1" applyNumberFormat="1" applyFont="1" applyFill="1" applyBorder="1" applyAlignment="1" applyProtection="1">
      <alignment horizontal="left"/>
    </xf>
    <xf numFmtId="40" fontId="6" fillId="0" borderId="1" xfId="3" applyNumberFormat="1" applyFont="1" applyBorder="1" applyAlignment="1" applyProtection="1">
      <alignment horizontal="left"/>
      <protection locked="0"/>
    </xf>
    <xf numFmtId="40" fontId="6" fillId="0" borderId="2" xfId="3" applyNumberFormat="1" applyFont="1" applyBorder="1" applyAlignment="1" applyProtection="1">
      <alignment horizontal="left"/>
      <protection locked="0"/>
    </xf>
    <xf numFmtId="40" fontId="6" fillId="0" borderId="14" xfId="3" applyNumberFormat="1" applyFont="1" applyBorder="1" applyAlignment="1" applyProtection="1">
      <alignment horizontal="left"/>
      <protection locked="0"/>
    </xf>
    <xf numFmtId="0" fontId="31" fillId="0" borderId="0" xfId="0" applyFont="1" applyAlignment="1">
      <alignment horizontal="center"/>
    </xf>
    <xf numFmtId="0" fontId="0" fillId="0" borderId="0" xfId="0" applyAlignment="1">
      <alignment horizontal="left"/>
    </xf>
    <xf numFmtId="40" fontId="2" fillId="0" borderId="2" xfId="0" applyNumberFormat="1" applyFont="1" applyBorder="1" applyAlignment="1">
      <alignment horizontal="left"/>
    </xf>
    <xf numFmtId="0" fontId="2" fillId="0" borderId="0" xfId="0" applyFont="1" applyAlignment="1">
      <alignment horizontal="left"/>
    </xf>
    <xf numFmtId="0" fontId="33" fillId="4" borderId="15" xfId="0" applyFont="1" applyFill="1" applyBorder="1" applyAlignment="1">
      <alignment horizontal="left"/>
    </xf>
    <xf numFmtId="0" fontId="33" fillId="4" borderId="0" xfId="0" applyFont="1" applyFill="1" applyAlignment="1">
      <alignment horizontal="left"/>
    </xf>
    <xf numFmtId="164" fontId="2" fillId="0" borderId="1" xfId="0" applyNumberFormat="1" applyFont="1" applyBorder="1" applyAlignment="1">
      <alignment horizontal="center"/>
    </xf>
    <xf numFmtId="0" fontId="2" fillId="0" borderId="1" xfId="0" applyFont="1" applyBorder="1" applyAlignment="1" applyProtection="1">
      <alignment horizontal="left"/>
      <protection locked="0"/>
    </xf>
    <xf numFmtId="9" fontId="11" fillId="0" borderId="0" xfId="0" applyNumberFormat="1" applyFont="1" applyAlignment="1" applyProtection="1">
      <alignment horizontal="right"/>
      <protection locked="0"/>
    </xf>
    <xf numFmtId="0" fontId="0" fillId="0" borderId="1" xfId="0" applyBorder="1" applyAlignment="1">
      <alignment horizontal="left"/>
    </xf>
    <xf numFmtId="0" fontId="0" fillId="0" borderId="2" xfId="0" applyBorder="1" applyAlignment="1">
      <alignment horizontal="left"/>
    </xf>
    <xf numFmtId="40" fontId="0" fillId="0" borderId="2" xfId="0" applyNumberFormat="1" applyBorder="1" applyAlignment="1">
      <alignment horizontal="left"/>
    </xf>
    <xf numFmtId="7" fontId="10" fillId="0" borderId="9" xfId="1" applyNumberFormat="1" applyFont="1" applyFill="1" applyBorder="1" applyAlignment="1" applyProtection="1">
      <alignment horizontal="right"/>
    </xf>
    <xf numFmtId="6" fontId="10" fillId="0" borderId="0" xfId="3" applyNumberFormat="1" applyFont="1" applyAlignment="1">
      <alignment horizontal="right"/>
    </xf>
    <xf numFmtId="40" fontId="0" fillId="0" borderId="1" xfId="0" applyNumberFormat="1" applyBorder="1" applyAlignment="1">
      <alignment horizontal="left"/>
    </xf>
    <xf numFmtId="7" fontId="10" fillId="0" borderId="0" xfId="1" applyNumberFormat="1" applyFont="1" applyBorder="1" applyAlignment="1" applyProtection="1">
      <alignment horizontal="right"/>
    </xf>
    <xf numFmtId="164" fontId="61" fillId="3" borderId="5" xfId="1" applyNumberFormat="1" applyFont="1" applyFill="1" applyBorder="1" applyAlignment="1" applyProtection="1">
      <alignment horizontal="center"/>
      <protection locked="0"/>
    </xf>
    <xf numFmtId="164" fontId="61" fillId="0" borderId="5" xfId="0" applyNumberFormat="1" applyFont="1" applyBorder="1" applyAlignment="1">
      <alignment horizontal="center"/>
    </xf>
    <xf numFmtId="164" fontId="6" fillId="0" borderId="5" xfId="0" applyNumberFormat="1" applyFont="1" applyBorder="1" applyAlignment="1">
      <alignment horizontal="center"/>
    </xf>
    <xf numFmtId="0" fontId="60" fillId="5" borderId="0" xfId="0" applyFont="1" applyFill="1" applyAlignment="1">
      <alignment horizontal="center"/>
    </xf>
    <xf numFmtId="0" fontId="63" fillId="0" borderId="0" xfId="0" applyFont="1" applyAlignment="1">
      <alignment horizontal="center"/>
    </xf>
    <xf numFmtId="165" fontId="10" fillId="0" borderId="0" xfId="3" applyNumberFormat="1" applyFont="1" applyAlignment="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40" fontId="10" fillId="0" borderId="0" xfId="3" applyNumberFormat="1" applyFont="1" applyAlignment="1">
      <alignment horizontal="left"/>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40" fontId="10" fillId="0" borderId="2" xfId="0" applyNumberFormat="1" applyFont="1" applyBorder="1" applyAlignment="1">
      <alignment horizontal="left"/>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7" fontId="10" fillId="0" borderId="2" xfId="0" applyNumberFormat="1" applyFont="1" applyBorder="1" applyAlignment="1">
      <alignment horizontal="left"/>
    </xf>
    <xf numFmtId="40" fontId="14" fillId="5" borderId="0" xfId="3" applyNumberFormat="1" applyFont="1" applyFill="1" applyAlignment="1">
      <alignment horizontal="center"/>
    </xf>
    <xf numFmtId="38" fontId="5" fillId="0" borderId="2" xfId="3" applyNumberFormat="1" applyFont="1" applyBorder="1" applyAlignment="1" applyProtection="1">
      <alignment horizontal="center"/>
      <protection locked="0"/>
    </xf>
    <xf numFmtId="0" fontId="67" fillId="0" borderId="0" xfId="3" applyFont="1" applyAlignment="1">
      <alignment horizontal="center"/>
    </xf>
    <xf numFmtId="0" fontId="6" fillId="0" borderId="0" xfId="3" applyFont="1" applyAlignment="1">
      <alignment horizontal="center"/>
    </xf>
    <xf numFmtId="0" fontId="5" fillId="0" borderId="1" xfId="0" applyFont="1" applyBorder="1" applyAlignment="1">
      <alignment horizontal="center"/>
    </xf>
    <xf numFmtId="40" fontId="65" fillId="0" borderId="0" xfId="3" applyNumberFormat="1" applyFont="1" applyAlignment="1">
      <alignment horizontal="right"/>
    </xf>
    <xf numFmtId="0" fontId="33" fillId="4" borderId="12" xfId="0" applyFont="1" applyFill="1" applyBorder="1" applyAlignment="1">
      <alignment horizontal="left"/>
    </xf>
    <xf numFmtId="0" fontId="33" fillId="4" borderId="1" xfId="0" applyFont="1" applyFill="1" applyBorder="1" applyAlignment="1">
      <alignment horizontal="left"/>
    </xf>
    <xf numFmtId="0" fontId="0" fillId="0" borderId="14" xfId="0" applyBorder="1" applyAlignment="1">
      <alignment horizontal="center"/>
    </xf>
    <xf numFmtId="0" fontId="0" fillId="0" borderId="2" xfId="0" applyBorder="1" applyAlignment="1" applyProtection="1">
      <alignment horizontal="center"/>
      <protection locked="0"/>
    </xf>
    <xf numFmtId="40" fontId="6" fillId="0" borderId="2" xfId="3" applyNumberFormat="1" applyFont="1" applyBorder="1" applyAlignment="1">
      <alignment horizontal="left"/>
    </xf>
    <xf numFmtId="40" fontId="6" fillId="0" borderId="14" xfId="3" applyNumberFormat="1" applyFont="1" applyBorder="1" applyAlignment="1">
      <alignment horizontal="center"/>
    </xf>
    <xf numFmtId="8" fontId="10" fillId="0" borderId="0" xfId="3" applyNumberFormat="1" applyFont="1" applyAlignment="1">
      <alignment horizontal="right"/>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33" fillId="5" borderId="0" xfId="0" applyFont="1" applyFill="1" applyAlignment="1">
      <alignment horizontal="center"/>
    </xf>
    <xf numFmtId="0" fontId="53" fillId="0" borderId="2" xfId="0" applyFont="1" applyBorder="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Alignment="1">
      <alignment horizontal="right"/>
    </xf>
    <xf numFmtId="0" fontId="43" fillId="0" borderId="0" xfId="0" applyFont="1" applyAlignment="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29" fillId="0" borderId="0" xfId="0" applyFont="1" applyAlignment="1">
      <alignment horizontal="center" vertical="top"/>
    </xf>
    <xf numFmtId="0" fontId="44" fillId="0" borderId="0" xfId="0" applyFont="1" applyAlignment="1">
      <alignment horizontal="center"/>
    </xf>
    <xf numFmtId="0" fontId="33" fillId="4" borderId="13" xfId="0" applyFont="1" applyFill="1" applyBorder="1" applyAlignment="1">
      <alignment horizontal="left"/>
    </xf>
    <xf numFmtId="0" fontId="33" fillId="4" borderId="12" xfId="0" applyFont="1" applyFill="1" applyBorder="1"/>
    <xf numFmtId="0" fontId="33" fillId="4" borderId="1" xfId="0" applyFont="1" applyFill="1" applyBorder="1"/>
    <xf numFmtId="0" fontId="33" fillId="4" borderId="13" xfId="0" applyFont="1" applyFill="1" applyBorder="1"/>
    <xf numFmtId="0" fontId="0" fillId="0" borderId="0" xfId="0" applyAlignment="1" applyProtection="1">
      <alignment horizontal="left"/>
      <protection locked="0"/>
    </xf>
    <xf numFmtId="0" fontId="27" fillId="0" borderId="0" xfId="0" applyFont="1" applyAlignment="1">
      <alignment horizontal="center"/>
    </xf>
    <xf numFmtId="0" fontId="0" fillId="0" borderId="14" xfId="0" applyBorder="1" applyAlignment="1">
      <alignment horizontal="left"/>
    </xf>
    <xf numFmtId="0" fontId="1" fillId="0" borderId="1" xfId="0" applyFont="1" applyBorder="1" applyAlignment="1">
      <alignment horizontal="left"/>
    </xf>
    <xf numFmtId="0" fontId="0" fillId="0" borderId="14" xfId="0" applyBorder="1" applyAlignment="1" applyProtection="1">
      <alignment horizontal="left"/>
      <protection locked="0"/>
    </xf>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mruColors>
      <color rgb="FF0048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324" name="Picture 53">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1376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791210</xdr:colOff>
      <xdr:row>3</xdr:row>
      <xdr:rowOff>170180</xdr:rowOff>
    </xdr:to>
    <xdr:sp macro="" textlink="">
      <xdr:nvSpPr>
        <xdr:cNvPr id="16064" name="Rectangle 9">
          <a:extLst>
            <a:ext uri="{FF2B5EF4-FFF2-40B4-BE49-F238E27FC236}">
              <a16:creationId xmlns:a16="http://schemas.microsoft.com/office/drawing/2014/main" id="{00000000-0008-0000-0200-0000C03E0000}"/>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5" name="Rectangle 10">
          <a:extLst>
            <a:ext uri="{FF2B5EF4-FFF2-40B4-BE49-F238E27FC236}">
              <a16:creationId xmlns:a16="http://schemas.microsoft.com/office/drawing/2014/main" id="{00000000-0008-0000-0200-0000C1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6" name="Rectangle 11">
          <a:extLst>
            <a:ext uri="{FF2B5EF4-FFF2-40B4-BE49-F238E27FC236}">
              <a16:creationId xmlns:a16="http://schemas.microsoft.com/office/drawing/2014/main" id="{00000000-0008-0000-0200-0000C2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26670</xdr:colOff>
      <xdr:row>54</xdr:row>
      <xdr:rowOff>48410</xdr:rowOff>
    </xdr:from>
    <xdr:to>
      <xdr:col>16</xdr:col>
      <xdr:colOff>274320</xdr:colOff>
      <xdr:row>59</xdr:row>
      <xdr:rowOff>23153</xdr:rowOff>
    </xdr:to>
    <xdr:sp macro="" textlink="">
      <xdr:nvSpPr>
        <xdr:cNvPr id="5323" name="TextBox 7">
          <a:extLst>
            <a:ext uri="{FF2B5EF4-FFF2-40B4-BE49-F238E27FC236}">
              <a16:creationId xmlns:a16="http://schemas.microsoft.com/office/drawing/2014/main" id="{00000000-0008-0000-0200-0000CB140000}"/>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xdr:txBody>
    </xdr:sp>
    <xdr:clientData/>
  </xdr:twoCellAnchor>
  <xdr:twoCellAnchor editAs="oneCell">
    <xdr:from>
      <xdr:col>0</xdr:col>
      <xdr:colOff>114300</xdr:colOff>
      <xdr:row>110</xdr:row>
      <xdr:rowOff>376518</xdr:rowOff>
    </xdr:from>
    <xdr:to>
      <xdr:col>17</xdr:col>
      <xdr:colOff>144991</xdr:colOff>
      <xdr:row>116</xdr:row>
      <xdr:rowOff>21872</xdr:rowOff>
    </xdr:to>
    <xdr:sp macro="" textlink="">
      <xdr:nvSpPr>
        <xdr:cNvPr id="8741" name="TextBox 2">
          <a:extLst>
            <a:ext uri="{FF2B5EF4-FFF2-40B4-BE49-F238E27FC236}">
              <a16:creationId xmlns:a16="http://schemas.microsoft.com/office/drawing/2014/main" id="{00000000-0008-0000-0200-000025220000}"/>
            </a:ext>
          </a:extLst>
        </xdr:cNvPr>
        <xdr:cNvSpPr txBox="1">
          <a:spLocks noChangeArrowheads="1"/>
        </xdr:cNvSpPr>
      </xdr:nvSpPr>
      <xdr:spPr bwMode="auto">
        <a:xfrm>
          <a:off x="114300" y="17592074"/>
          <a:ext cx="7484533" cy="88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ct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a:p>
          <a:pPr algn="ctr"/>
          <a:r>
            <a:rPr lang="en-US" sz="800">
              <a:effectLst/>
              <a:latin typeface="+mn-lt"/>
              <a:ea typeface="+mn-ea"/>
              <a:cs typeface="+mn-cs"/>
            </a:rPr>
            <a:t>Monthly payments above do not include state and local taxes. Return on Investment results are speculative and may vary from actual results.</a:t>
          </a:r>
        </a:p>
        <a:p>
          <a:pPr algn="ctr"/>
          <a:r>
            <a:rPr lang="en-US" sz="800">
              <a:effectLst/>
              <a:latin typeface="+mn-lt"/>
              <a:ea typeface="+mn-ea"/>
              <a:cs typeface="+mn-cs"/>
            </a:rPr>
            <a:t> NCMIC</a:t>
          </a:r>
          <a:r>
            <a:rPr lang="en-US" sz="800" baseline="0">
              <a:effectLst/>
              <a:latin typeface="+mn-lt"/>
              <a:ea typeface="+mn-ea"/>
              <a:cs typeface="+mn-cs"/>
            </a:rPr>
            <a:t> </a:t>
          </a:r>
          <a:r>
            <a:rPr lang="en-US" sz="800">
              <a:effectLst/>
              <a:latin typeface="+mn-lt"/>
              <a:ea typeface="+mn-ea"/>
              <a:cs typeface="+mn-cs"/>
            </a:rPr>
            <a:t> is not responsible for actual estimations or results.</a:t>
          </a:r>
        </a:p>
      </xdr:txBody>
    </xdr:sp>
    <xdr:clientData/>
  </xdr:twoCellAnchor>
  <xdr:twoCellAnchor>
    <xdr:from>
      <xdr:col>4</xdr:col>
      <xdr:colOff>136037</xdr:colOff>
      <xdr:row>117</xdr:row>
      <xdr:rowOff>144780</xdr:rowOff>
    </xdr:from>
    <xdr:to>
      <xdr:col>11</xdr:col>
      <xdr:colOff>369988</xdr:colOff>
      <xdr:row>121</xdr:row>
      <xdr:rowOff>38100</xdr:rowOff>
    </xdr:to>
    <xdr:pic>
      <xdr:nvPicPr>
        <xdr:cNvPr id="16069" name="Picture 2">
          <a:extLst>
            <a:ext uri="{FF2B5EF4-FFF2-40B4-BE49-F238E27FC236}">
              <a16:creationId xmlns:a16="http://schemas.microsoft.com/office/drawing/2014/main" id="{00000000-0008-0000-0200-0000C53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50259" y="19180669"/>
          <a:ext cx="3183173"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130885</xdr:colOff>
      <xdr:row>137</xdr:row>
      <xdr:rowOff>44825</xdr:rowOff>
    </xdr:from>
    <xdr:to>
      <xdr:col>17</xdr:col>
      <xdr:colOff>276561</xdr:colOff>
      <xdr:row>166</xdr:row>
      <xdr:rowOff>141111</xdr:rowOff>
    </xdr:to>
    <xdr:sp macro="" textlink="">
      <xdr:nvSpPr>
        <xdr:cNvPr id="8743" name="TextBox 4">
          <a:extLst>
            <a:ext uri="{FF2B5EF4-FFF2-40B4-BE49-F238E27FC236}">
              <a16:creationId xmlns:a16="http://schemas.microsoft.com/office/drawing/2014/main" id="{00000000-0008-0000-0200-000027220000}"/>
            </a:ext>
          </a:extLst>
        </xdr:cNvPr>
        <xdr:cNvSpPr txBox="1">
          <a:spLocks noChangeArrowheads="1"/>
        </xdr:cNvSpPr>
      </xdr:nvSpPr>
      <xdr:spPr bwMode="auto">
        <a:xfrm>
          <a:off x="130885" y="21980547"/>
          <a:ext cx="7596343" cy="4816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endParaRPr lang="en-US" sz="1100" b="0" i="0" u="none" strike="noStrike" baseline="0">
            <a:solidFill>
              <a:schemeClr val="tx1"/>
            </a:solidFill>
            <a:latin typeface="Tahoma"/>
            <a:ea typeface="Tahoma"/>
            <a:cs typeface="Tahoma"/>
          </a:endParaRPr>
        </a:p>
        <a:p>
          <a:pPr algn="l" rtl="0">
            <a:defRPr sz="1000"/>
          </a:pPr>
          <a:r>
            <a:rPr lang="en-US" sz="1100" b="1" i="0" u="none" strike="noStrike" baseline="0">
              <a:solidFill>
                <a:srgbClr val="004876"/>
              </a:solidFill>
              <a:latin typeface="Tahoma"/>
              <a:ea typeface="Tahoma"/>
              <a:cs typeface="Tahoma"/>
            </a:rPr>
            <a:t>Why Use NCMIC?</a:t>
          </a:r>
          <a:endParaRPr lang="en-US" sz="1100" b="0" i="0" u="none" strike="noStrike" baseline="0">
            <a:solidFill>
              <a:srgbClr val="004876"/>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As a company dedicated to serving chiropractors, you can count on NCMIC to understand the equipment you need for your practice. Whether you are looking for a new table or need to upgrade your office’s computers, software or phone system, NCMIC can help.</a:t>
          </a:r>
        </a:p>
        <a:p>
          <a:pPr algn="l" rtl="0">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Favorable Contracts –</a:t>
          </a:r>
          <a:r>
            <a:rPr lang="en-US" sz="1100" b="0" i="0" u="none" strike="noStrike" baseline="0">
              <a:solidFill>
                <a:srgbClr val="004876"/>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Fast Approvals &amp; Funding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Usually within two business days.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Flexible Financing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No down payments required, repayment plans up to 60 months and other customized options available.</a:t>
          </a:r>
        </a:p>
        <a:p>
          <a:pPr algn="l" rtl="0">
            <a:lnSpc>
              <a:spcPts val="1200"/>
            </a:lnSpc>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Service-oriented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A dedicated Account Manager will help you with the paperwork and ensure the financing process is completed efficiently. </a:t>
          </a:r>
        </a:p>
        <a:p>
          <a:pPr algn="l" rtl="0">
            <a:lnSpc>
              <a:spcPts val="12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Low Payments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Extremely competitive financing and low monthly payment terms let you preserve cash for other practice needs.</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004876"/>
              </a:solidFill>
              <a:latin typeface="Tahoma"/>
              <a:ea typeface="Tahoma"/>
              <a:cs typeface="Tahoma"/>
            </a:rPr>
            <a:t>Lease &amp; Loan Comparison Hotline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Let NCMIC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97267</xdr:rowOff>
    </xdr:from>
    <xdr:to>
      <xdr:col>17</xdr:col>
      <xdr:colOff>198121</xdr:colOff>
      <xdr:row>174</xdr:row>
      <xdr:rowOff>105348</xdr:rowOff>
    </xdr:to>
    <xdr:sp macro="" textlink="">
      <xdr:nvSpPr>
        <xdr:cNvPr id="8744" name="TextBox 7">
          <a:extLst>
            <a:ext uri="{FF2B5EF4-FFF2-40B4-BE49-F238E27FC236}">
              <a16:creationId xmlns:a16="http://schemas.microsoft.com/office/drawing/2014/main" id="{00000000-0008-0000-0200-000028220000}"/>
            </a:ext>
          </a:extLst>
        </xdr:cNvPr>
        <xdr:cNvSpPr txBox="1">
          <a:spLocks noChangeArrowheads="1"/>
        </xdr:cNvSpPr>
      </xdr:nvSpPr>
      <xdr:spPr bwMode="auto">
        <a:xfrm>
          <a:off x="206188" y="26804471"/>
          <a:ext cx="7167283" cy="800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ctr">
            <a:lnSpc>
              <a:spcPts val="9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a:t>
          </a:r>
        </a:p>
        <a:p>
          <a:pPr algn="ctr">
            <a:lnSpc>
              <a:spcPts val="900"/>
            </a:lnSpc>
          </a:pPr>
          <a:r>
            <a:rPr lang="en-US" sz="900">
              <a:effectLst/>
              <a:latin typeface="+mn-lt"/>
              <a:ea typeface="+mn-ea"/>
              <a:cs typeface="+mn-cs"/>
            </a:rPr>
            <a:t> Loans made or arranged are pursuant to a California Finance Lenders Law license.</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6072" name="Rectangle 8">
          <a:extLst>
            <a:ext uri="{FF2B5EF4-FFF2-40B4-BE49-F238E27FC236}">
              <a16:creationId xmlns:a16="http://schemas.microsoft.com/office/drawing/2014/main" id="{00000000-0008-0000-0200-0000C83E0000}"/>
            </a:ext>
          </a:extLst>
        </xdr:cNvPr>
        <xdr:cNvSpPr>
          <a:spLocks noChangeArrowheads="1"/>
        </xdr:cNvSpPr>
      </xdr:nvSpPr>
      <xdr:spPr bwMode="auto">
        <a:xfrm>
          <a:off x="30480" y="36560760"/>
          <a:ext cx="766572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142876</xdr:colOff>
      <xdr:row>241</xdr:row>
      <xdr:rowOff>30031</xdr:rowOff>
    </xdr:from>
    <xdr:to>
      <xdr:col>17</xdr:col>
      <xdr:colOff>175709</xdr:colOff>
      <xdr:row>255</xdr:row>
      <xdr:rowOff>104490</xdr:rowOff>
    </xdr:to>
    <xdr:sp macro="" textlink="">
      <xdr:nvSpPr>
        <xdr:cNvPr id="8746" name="Text Box 9">
          <a:extLst>
            <a:ext uri="{FF2B5EF4-FFF2-40B4-BE49-F238E27FC236}">
              <a16:creationId xmlns:a16="http://schemas.microsoft.com/office/drawing/2014/main" id="{00000000-0008-0000-0200-00002A220000}"/>
            </a:ext>
          </a:extLst>
        </xdr:cNvPr>
        <xdr:cNvSpPr txBox="1">
          <a:spLocks noChangeArrowheads="1"/>
        </xdr:cNvSpPr>
      </xdr:nvSpPr>
      <xdr:spPr bwMode="auto">
        <a:xfrm>
          <a:off x="142876" y="38783558"/>
          <a:ext cx="7208184" cy="221876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non-related potential lending sources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44221</xdr:colOff>
      <xdr:row>258</xdr:row>
      <xdr:rowOff>99060</xdr:rowOff>
    </xdr:from>
    <xdr:to>
      <xdr:col>3</xdr:col>
      <xdr:colOff>486215</xdr:colOff>
      <xdr:row>260</xdr:row>
      <xdr:rowOff>20320</xdr:rowOff>
    </xdr:to>
    <xdr:pic>
      <xdr:nvPicPr>
        <xdr:cNvPr id="16074" name="Picture 10">
          <a:extLst>
            <a:ext uri="{FF2B5EF4-FFF2-40B4-BE49-F238E27FC236}">
              <a16:creationId xmlns:a16="http://schemas.microsoft.com/office/drawing/2014/main" id="{00000000-0008-0000-0200-0000CA3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777" y="43589504"/>
          <a:ext cx="2057575" cy="36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169584</xdr:colOff>
      <xdr:row>3</xdr:row>
      <xdr:rowOff>22860</xdr:rowOff>
    </xdr:from>
    <xdr:to>
      <xdr:col>12</xdr:col>
      <xdr:colOff>60144</xdr:colOff>
      <xdr:row>6</xdr:row>
      <xdr:rowOff>0</xdr:rowOff>
    </xdr:to>
    <xdr:pic>
      <xdr:nvPicPr>
        <xdr:cNvPr id="16075" name="Picture 2">
          <a:extLst>
            <a:ext uri="{FF2B5EF4-FFF2-40B4-BE49-F238E27FC236}">
              <a16:creationId xmlns:a16="http://schemas.microsoft.com/office/drawing/2014/main" id="{00000000-0008-0000-0200-0000CB3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878917" y="742527"/>
          <a:ext cx="3178449" cy="569806"/>
        </a:xfrm>
        <a:prstGeom prst="rect">
          <a:avLst/>
        </a:prstGeom>
        <a:noFill/>
        <a:ln>
          <a:noFill/>
        </a:ln>
      </xdr:spPr>
    </xdr:pic>
    <xdr:clientData/>
  </xdr:twoCellAnchor>
  <xdr:twoCellAnchor>
    <xdr:from>
      <xdr:col>0</xdr:col>
      <xdr:colOff>143213</xdr:colOff>
      <xdr:row>59</xdr:row>
      <xdr:rowOff>60960</xdr:rowOff>
    </xdr:from>
    <xdr:to>
      <xdr:col>3</xdr:col>
      <xdr:colOff>313987</xdr:colOff>
      <xdr:row>61</xdr:row>
      <xdr:rowOff>7620</xdr:rowOff>
    </xdr:to>
    <xdr:pic>
      <xdr:nvPicPr>
        <xdr:cNvPr id="16076" name="Picture 2">
          <a:extLst>
            <a:ext uri="{FF2B5EF4-FFF2-40B4-BE49-F238E27FC236}">
              <a16:creationId xmlns:a16="http://schemas.microsoft.com/office/drawing/2014/main" id="{00000000-0008-0000-0200-0000CC3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43213" y="9755293"/>
          <a:ext cx="1906441" cy="341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6077" name="Rectangle 8">
          <a:extLst>
            <a:ext uri="{FF2B5EF4-FFF2-40B4-BE49-F238E27FC236}">
              <a16:creationId xmlns:a16="http://schemas.microsoft.com/office/drawing/2014/main" id="{00000000-0008-0000-0200-0000CD3E0000}"/>
            </a:ext>
          </a:extLst>
        </xdr:cNvPr>
        <xdr:cNvSpPr>
          <a:spLocks noChangeArrowheads="1"/>
        </xdr:cNvSpPr>
      </xdr:nvSpPr>
      <xdr:spPr bwMode="auto">
        <a:xfrm>
          <a:off x="30480" y="34320480"/>
          <a:ext cx="489966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323657</xdr:colOff>
      <xdr:row>176</xdr:row>
      <xdr:rowOff>160020</xdr:rowOff>
    </xdr:from>
    <xdr:to>
      <xdr:col>11</xdr:col>
      <xdr:colOff>515109</xdr:colOff>
      <xdr:row>180</xdr:row>
      <xdr:rowOff>45720</xdr:rowOff>
    </xdr:to>
    <xdr:pic>
      <xdr:nvPicPr>
        <xdr:cNvPr id="16078" name="Picture 2">
          <a:extLst>
            <a:ext uri="{FF2B5EF4-FFF2-40B4-BE49-F238E27FC236}">
              <a16:creationId xmlns:a16="http://schemas.microsoft.com/office/drawing/2014/main" id="{00000000-0008-0000-0200-0000CE3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637879" y="29299464"/>
          <a:ext cx="3140674" cy="56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201</xdr:row>
      <xdr:rowOff>0</xdr:rowOff>
    </xdr:from>
    <xdr:to>
      <xdr:col>17</xdr:col>
      <xdr:colOff>105833</xdr:colOff>
      <xdr:row>205</xdr:row>
      <xdr:rowOff>142075</xdr:rowOff>
    </xdr:to>
    <xdr:sp macro="" textlink="">
      <xdr:nvSpPr>
        <xdr:cNvPr id="20" name="TextBox 7">
          <a:extLst>
            <a:ext uri="{FF2B5EF4-FFF2-40B4-BE49-F238E27FC236}">
              <a16:creationId xmlns:a16="http://schemas.microsoft.com/office/drawing/2014/main" id="{00000000-0008-0000-0200-000014000000}"/>
            </a:ext>
          </a:extLst>
        </xdr:cNvPr>
        <xdr:cNvSpPr txBox="1">
          <a:spLocks noChangeArrowheads="1"/>
        </xdr:cNvSpPr>
      </xdr:nvSpPr>
      <xdr:spPr bwMode="auto">
        <a:xfrm>
          <a:off x="216958" y="32526111"/>
          <a:ext cx="7339542" cy="847631"/>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r>
            <a:rPr lang="en-US" sz="800" baseline="0">
              <a:effectLst/>
              <a:latin typeface="+mn-lt"/>
              <a:ea typeface="+mn-ea"/>
              <a:cs typeface="+mn-cs"/>
            </a:rPr>
            <a:t> </a:t>
          </a:r>
          <a:r>
            <a:rPr lang="en-US" sz="800">
              <a:effectLst/>
              <a:latin typeface="+mn-lt"/>
              <a:ea typeface="+mn-ea"/>
              <a:cs typeface="+mn-cs"/>
            </a:rPr>
            <a:t>Monthly payments above do not include state and local taxes. Return on investment results are speculative and may vary from actual results. NCMIC is not responsible for actual estimations or results.The projected monthly payment is an estimate and may differ from your actual monthly payment to NCMIC.</a:t>
          </a:r>
        </a:p>
      </xdr:txBody>
    </xdr:sp>
    <xdr:clientData/>
  </xdr:twoCellAnchor>
  <xdr:twoCellAnchor>
    <xdr:from>
      <xdr:col>0</xdr:col>
      <xdr:colOff>168087</xdr:colOff>
      <xdr:row>121</xdr:row>
      <xdr:rowOff>123265</xdr:rowOff>
    </xdr:from>
    <xdr:to>
      <xdr:col>17</xdr:col>
      <xdr:colOff>186922</xdr:colOff>
      <xdr:row>131</xdr:row>
      <xdr:rowOff>100853</xdr:rowOff>
    </xdr:to>
    <xdr:sp macro="" textlink="">
      <xdr:nvSpPr>
        <xdr:cNvPr id="23" name="TextBox 4">
          <a:extLst>
            <a:ext uri="{FF2B5EF4-FFF2-40B4-BE49-F238E27FC236}">
              <a16:creationId xmlns:a16="http://schemas.microsoft.com/office/drawing/2014/main" id="{00000000-0008-0000-0200-000017000000}"/>
            </a:ext>
          </a:extLst>
        </xdr:cNvPr>
        <xdr:cNvSpPr txBox="1">
          <a:spLocks noChangeArrowheads="1"/>
        </xdr:cNvSpPr>
      </xdr:nvSpPr>
      <xdr:spPr bwMode="auto">
        <a:xfrm>
          <a:off x="168087" y="19150853"/>
          <a:ext cx="7194177" cy="1546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practice can reduce your federal income tax liability. Section 179 of the Internal Revenue Code may allow you to deduct the cost of new equipment purchases from your taxable income. </a:t>
          </a:r>
          <a:r>
            <a:rPr lang="en-US" sz="1100" b="1" i="0" u="none" strike="noStrike" baseline="0">
              <a:solidFill>
                <a:srgbClr val="004876"/>
              </a:solidFill>
              <a:latin typeface="Tahoma"/>
              <a:cs typeface="Tahoma"/>
            </a:rPr>
            <a:t>Section 179 allows businesses to deduct up to $1,160,000 for equipment purchases of $2,890,000 or less</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Purchases qualifying for this deduction include a new table,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004876"/>
              </a:solidFill>
              <a:latin typeface="Tahoma"/>
              <a:cs typeface="Tahoma"/>
            </a:rPr>
            <a:t>Your tax savings could be significant!</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In fact, the amount you may save in taxes could be more than the amount you’ll pay in loan payments the entire first year. As tax situations differ, NCMIC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xdr:from>
      <xdr:col>1</xdr:col>
      <xdr:colOff>0</xdr:colOff>
      <xdr:row>198</xdr:row>
      <xdr:rowOff>6758</xdr:rowOff>
    </xdr:from>
    <xdr:to>
      <xdr:col>17</xdr:col>
      <xdr:colOff>97275</xdr:colOff>
      <xdr:row>201</xdr:row>
      <xdr:rowOff>6758</xdr:rowOff>
    </xdr:to>
    <xdr:sp macro="" textlink="">
      <xdr:nvSpPr>
        <xdr:cNvPr id="8816" name="TextBox 7">
          <a:extLst>
            <a:ext uri="{FF2B5EF4-FFF2-40B4-BE49-F238E27FC236}">
              <a16:creationId xmlns:a16="http://schemas.microsoft.com/office/drawing/2014/main" id="{00000000-0008-0000-0200-000070220000}"/>
            </a:ext>
          </a:extLst>
        </xdr:cNvPr>
        <xdr:cNvSpPr txBox="1">
          <a:spLocks noChangeArrowheads="1"/>
        </xdr:cNvSpPr>
      </xdr:nvSpPr>
      <xdr:spPr bwMode="auto">
        <a:xfrm>
          <a:off x="197556" y="32998536"/>
          <a:ext cx="8070052" cy="5503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27432" bIns="0" anchor="t" upright="1"/>
        <a:lstStyle/>
        <a:p>
          <a:pPr algn="ctr" rtl="0">
            <a:defRPr sz="1000"/>
          </a:pPr>
          <a:r>
            <a:rPr lang="en-US" sz="1300" b="0" i="1" u="none" strike="noStrike" baseline="0">
              <a:solidFill>
                <a:srgbClr val="004876"/>
              </a:solidFill>
              <a:latin typeface="Calibri"/>
              <a:cs typeface="Calibri"/>
            </a:rPr>
            <a:t>Net monthly out-of-pocket estimates what your net expense might be after tax savings and hard/soft savings are factored in, and does not reflect actual payments due to NCMIC. </a:t>
          </a:r>
          <a:r>
            <a:rPr lang="en-US" sz="1200" b="0" i="1" u="none" strike="noStrike" baseline="0">
              <a:solidFill>
                <a:srgbClr val="004876"/>
              </a:solidFill>
              <a:latin typeface="Calibri"/>
              <a:cs typeface="Calibri"/>
            </a:rPr>
            <a:t>  </a:t>
          </a:r>
        </a:p>
      </xdr:txBody>
    </xdr:sp>
    <xdr:clientData/>
  </xdr:twoCellAnchor>
  <xdr:twoCellAnchor>
    <xdr:from>
      <xdr:col>1</xdr:col>
      <xdr:colOff>220532</xdr:colOff>
      <xdr:row>316</xdr:row>
      <xdr:rowOff>11205</xdr:rowOff>
    </xdr:from>
    <xdr:to>
      <xdr:col>16</xdr:col>
      <xdr:colOff>11207</xdr:colOff>
      <xdr:row>321</xdr:row>
      <xdr:rowOff>30048</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twoCellAnchor editAs="oneCell">
    <xdr:from>
      <xdr:col>0</xdr:col>
      <xdr:colOff>91440</xdr:colOff>
      <xdr:row>263</xdr:row>
      <xdr:rowOff>148913</xdr:rowOff>
    </xdr:from>
    <xdr:to>
      <xdr:col>20</xdr:col>
      <xdr:colOff>27897</xdr:colOff>
      <xdr:row>328</xdr:row>
      <xdr:rowOff>142726</xdr:rowOff>
    </xdr:to>
    <xdr:pic>
      <xdr:nvPicPr>
        <xdr:cNvPr id="24" name="Picture 29">
          <a:extLst>
            <a:ext uri="{FF2B5EF4-FFF2-40B4-BE49-F238E27FC236}">
              <a16:creationId xmlns:a16="http://schemas.microsoft.com/office/drawing/2014/main" id="{E4C86AC9-A2FD-F848-B54C-6560E3CA16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91440" y="44486024"/>
          <a:ext cx="8503806" cy="110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42335</xdr:colOff>
      <xdr:row>207</xdr:row>
      <xdr:rowOff>141110</xdr:rowOff>
    </xdr:from>
    <xdr:to>
      <xdr:col>8</xdr:col>
      <xdr:colOff>295910</xdr:colOff>
      <xdr:row>210</xdr:row>
      <xdr:rowOff>135576</xdr:rowOff>
    </xdr:to>
    <xdr:pic>
      <xdr:nvPicPr>
        <xdr:cNvPr id="25" name="Picture 23">
          <a:extLst>
            <a:ext uri="{FF2B5EF4-FFF2-40B4-BE49-F238E27FC236}">
              <a16:creationId xmlns:a16="http://schemas.microsoft.com/office/drawing/2014/main" id="{E2F490C7-C7D0-C047-B990-24963B08A9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227668" y="34755666"/>
          <a:ext cx="2946399" cy="508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437445</xdr:colOff>
      <xdr:row>209</xdr:row>
      <xdr:rowOff>28223</xdr:rowOff>
    </xdr:from>
    <xdr:to>
      <xdr:col>17</xdr:col>
      <xdr:colOff>325477</xdr:colOff>
      <xdr:row>220</xdr:row>
      <xdr:rowOff>59265</xdr:rowOff>
    </xdr:to>
    <xdr:pic>
      <xdr:nvPicPr>
        <xdr:cNvPr id="26" name="Picture 25">
          <a:extLst>
            <a:ext uri="{FF2B5EF4-FFF2-40B4-BE49-F238E27FC236}">
              <a16:creationId xmlns:a16="http://schemas.microsoft.com/office/drawing/2014/main" id="{59927BB0-0FFE-6542-B12D-B64A9267FB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5700889" y="34981445"/>
          <a:ext cx="2845721" cy="2006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57</xdr:row>
      <xdr:rowOff>112395</xdr:rowOff>
    </xdr:from>
    <xdr:to>
      <xdr:col>9</xdr:col>
      <xdr:colOff>1466843</xdr:colOff>
      <xdr:row>64</xdr:row>
      <xdr:rowOff>107696</xdr:rowOff>
    </xdr:to>
    <xdr:sp macro="" textlink="">
      <xdr:nvSpPr>
        <xdr:cNvPr id="13351" name="TextBox 2">
          <a:extLst>
            <a:ext uri="{FF2B5EF4-FFF2-40B4-BE49-F238E27FC236}">
              <a16:creationId xmlns:a16="http://schemas.microsoft.com/office/drawing/2014/main" id="{00000000-0008-0000-03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3624" name="Picture 18">
          <a:extLst>
            <a:ext uri="{FF2B5EF4-FFF2-40B4-BE49-F238E27FC236}">
              <a16:creationId xmlns:a16="http://schemas.microsoft.com/office/drawing/2014/main" id="{00000000-0008-0000-0300-0000280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57</xdr:row>
      <xdr:rowOff>101600</xdr:rowOff>
    </xdr:from>
    <xdr:to>
      <xdr:col>9</xdr:col>
      <xdr:colOff>1466843</xdr:colOff>
      <xdr:row>64</xdr:row>
      <xdr:rowOff>111827</xdr:rowOff>
    </xdr:to>
    <xdr:sp macro="" textlink="">
      <xdr:nvSpPr>
        <xdr:cNvPr id="13351" name="TextBox 2">
          <a:extLst>
            <a:ext uri="{FF2B5EF4-FFF2-40B4-BE49-F238E27FC236}">
              <a16:creationId xmlns:a16="http://schemas.microsoft.com/office/drawing/2014/main" id="{00000000-0008-0000-04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8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4648" name="Picture 11">
          <a:extLst>
            <a:ext uri="{FF2B5EF4-FFF2-40B4-BE49-F238E27FC236}">
              <a16:creationId xmlns:a16="http://schemas.microsoft.com/office/drawing/2014/main" id="{00000000-0008-0000-0400-000028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xdr:row>
      <xdr:rowOff>9525</xdr:rowOff>
    </xdr:from>
    <xdr:to>
      <xdr:col>11</xdr:col>
      <xdr:colOff>95250</xdr:colOff>
      <xdr:row>67</xdr:row>
      <xdr:rowOff>28575</xdr:rowOff>
    </xdr:to>
    <xdr:sp macro="" textlink="">
      <xdr:nvSpPr>
        <xdr:cNvPr id="12471" name="TextBox 4">
          <a:extLst>
            <a:ext uri="{FF2B5EF4-FFF2-40B4-BE49-F238E27FC236}">
              <a16:creationId xmlns:a16="http://schemas.microsoft.com/office/drawing/2014/main" id="{00000000-0008-0000-0500-0000B7300000}"/>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131445</xdr:colOff>
      <xdr:row>54</xdr:row>
      <xdr:rowOff>19050</xdr:rowOff>
    </xdr:from>
    <xdr:to>
      <xdr:col>10</xdr:col>
      <xdr:colOff>417195</xdr:colOff>
      <xdr:row>58</xdr:row>
      <xdr:rowOff>95250</xdr:rowOff>
    </xdr:to>
    <xdr:sp macro="" textlink="">
      <xdr:nvSpPr>
        <xdr:cNvPr id="12474" name="TextBox 7">
          <a:extLst>
            <a:ext uri="{FF2B5EF4-FFF2-40B4-BE49-F238E27FC236}">
              <a16:creationId xmlns:a16="http://schemas.microsoft.com/office/drawing/2014/main" id="{00000000-0008-0000-0500-0000BA300000}"/>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948" name="Picture 2" descr="PSFS Color logo ">
          <a:extLst>
            <a:ext uri="{FF2B5EF4-FFF2-40B4-BE49-F238E27FC236}">
              <a16:creationId xmlns:a16="http://schemas.microsoft.com/office/drawing/2014/main" id="{00000000-0008-0000-0500-00003C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680" y="457200"/>
          <a:ext cx="3223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60960</xdr:colOff>
      <xdr:row>12</xdr:row>
      <xdr:rowOff>91440</xdr:rowOff>
    </xdr:from>
    <xdr:to>
      <xdr:col>12</xdr:col>
      <xdr:colOff>0</xdr:colOff>
      <xdr:row>64</xdr:row>
      <xdr:rowOff>99060</xdr:rowOff>
    </xdr:to>
    <xdr:sp macro="" textlink="">
      <xdr:nvSpPr>
        <xdr:cNvPr id="16608" name="Rectangle 8">
          <a:extLst>
            <a:ext uri="{FF2B5EF4-FFF2-40B4-BE49-F238E27FC236}">
              <a16:creationId xmlns:a16="http://schemas.microsoft.com/office/drawing/2014/main" id="{00000000-0008-0000-0600-0000E0400000}"/>
            </a:ext>
          </a:extLst>
        </xdr:cNvPr>
        <xdr:cNvSpPr>
          <a:spLocks noChangeArrowheads="1"/>
        </xdr:cNvSpPr>
      </xdr:nvSpPr>
      <xdr:spPr bwMode="auto">
        <a:xfrm>
          <a:off x="60960" y="2065020"/>
          <a:ext cx="79476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737235</xdr:colOff>
      <xdr:row>1</xdr:row>
      <xdr:rowOff>95250</xdr:rowOff>
    </xdr:from>
    <xdr:to>
      <xdr:col>11</xdr:col>
      <xdr:colOff>207627</xdr:colOff>
      <xdr:row>15</xdr:row>
      <xdr:rowOff>121932</xdr:rowOff>
    </xdr:to>
    <xdr:sp macro="" textlink="">
      <xdr:nvSpPr>
        <xdr:cNvPr id="15366" name="Text Box 6">
          <a:extLst>
            <a:ext uri="{FF2B5EF4-FFF2-40B4-BE49-F238E27FC236}">
              <a16:creationId xmlns:a16="http://schemas.microsoft.com/office/drawing/2014/main" id="{00000000-0008-0000-0600-0000063C0000}"/>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746760</xdr:colOff>
      <xdr:row>1</xdr:row>
      <xdr:rowOff>104775</xdr:rowOff>
    </xdr:from>
    <xdr:to>
      <xdr:col>11</xdr:col>
      <xdr:colOff>209577</xdr:colOff>
      <xdr:row>4</xdr:row>
      <xdr:rowOff>38100</xdr:rowOff>
    </xdr:to>
    <xdr:sp macro="" textlink="">
      <xdr:nvSpPr>
        <xdr:cNvPr id="15383" name="TextBox 7">
          <a:extLst>
            <a:ext uri="{FF2B5EF4-FFF2-40B4-BE49-F238E27FC236}">
              <a16:creationId xmlns:a16="http://schemas.microsoft.com/office/drawing/2014/main" id="{00000000-0008-0000-0600-0000173C0000}"/>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93345</xdr:rowOff>
    </xdr:from>
    <xdr:to>
      <xdr:col>5</xdr:col>
      <xdr:colOff>701040</xdr:colOff>
      <xdr:row>15</xdr:row>
      <xdr:rowOff>57203</xdr:rowOff>
    </xdr:to>
    <xdr:sp macro="" textlink="">
      <xdr:nvSpPr>
        <xdr:cNvPr id="15384" name="TextBox 7">
          <a:extLst>
            <a:ext uri="{FF2B5EF4-FFF2-40B4-BE49-F238E27FC236}">
              <a16:creationId xmlns:a16="http://schemas.microsoft.com/office/drawing/2014/main" id="{00000000-0008-0000-0600-0000183C0000}"/>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9525</xdr:colOff>
      <xdr:row>56</xdr:row>
      <xdr:rowOff>0</xdr:rowOff>
    </xdr:to>
    <xdr:sp macro="" textlink="">
      <xdr:nvSpPr>
        <xdr:cNvPr id="15385" name="Text Box 9">
          <a:extLst>
            <a:ext uri="{FF2B5EF4-FFF2-40B4-BE49-F238E27FC236}">
              <a16:creationId xmlns:a16="http://schemas.microsoft.com/office/drawing/2014/main" id="{00000000-0008-0000-0600-0000193C0000}"/>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914400</xdr:colOff>
      <xdr:row>61</xdr:row>
      <xdr:rowOff>121920</xdr:rowOff>
    </xdr:to>
    <xdr:pic>
      <xdr:nvPicPr>
        <xdr:cNvPr id="16613" name="Picture 10" descr="PSFS Color logo ">
          <a:extLst>
            <a:ext uri="{FF2B5EF4-FFF2-40B4-BE49-F238E27FC236}">
              <a16:creationId xmlns:a16="http://schemas.microsoft.com/office/drawing/2014/main" id="{00000000-0008-0000-0600-0000E5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098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2</xdr:row>
      <xdr:rowOff>45720</xdr:rowOff>
    </xdr:from>
    <xdr:to>
      <xdr:col>5</xdr:col>
      <xdr:colOff>441960</xdr:colOff>
      <xdr:row>8</xdr:row>
      <xdr:rowOff>121920</xdr:rowOff>
    </xdr:to>
    <xdr:pic>
      <xdr:nvPicPr>
        <xdr:cNvPr id="16614" name="Picture 47">
          <a:extLst>
            <a:ext uri="{FF2B5EF4-FFF2-40B4-BE49-F238E27FC236}">
              <a16:creationId xmlns:a16="http://schemas.microsoft.com/office/drawing/2014/main" id="{00000000-0008-0000-0600-0000E6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9120" y="342900"/>
          <a:ext cx="280416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F32"/>
  <sheetViews>
    <sheetView showGridLines="0" zoomScaleNormal="75" workbookViewId="0">
      <selection activeCell="D13" sqref="D13"/>
    </sheetView>
  </sheetViews>
  <sheetFormatPr defaultColWidth="9.140625" defaultRowHeight="12.75" x14ac:dyDescent="0.2"/>
  <cols>
    <col min="1" max="1" width="2.42578125" customWidth="1"/>
    <col min="2" max="2" width="25" bestFit="1" customWidth="1"/>
    <col min="4" max="4" width="39.140625" customWidth="1"/>
    <col min="6" max="6" width="15.42578125" customWidth="1"/>
  </cols>
  <sheetData>
    <row r="1" spans="2:6" ht="10.5" customHeight="1" x14ac:dyDescent="0.2"/>
    <row r="2" spans="2:6" ht="18.75" customHeight="1" x14ac:dyDescent="0.2"/>
    <row r="3" spans="2:6" ht="19.5" customHeight="1" x14ac:dyDescent="0.2">
      <c r="D3" s="210"/>
      <c r="E3" s="210"/>
      <c r="F3" s="210"/>
    </row>
    <row r="4" spans="2:6" ht="15.75" customHeight="1" x14ac:dyDescent="0.2">
      <c r="D4" s="210"/>
      <c r="E4" s="210"/>
      <c r="F4" s="210"/>
    </row>
    <row r="8" spans="2:6" ht="18" x14ac:dyDescent="0.25">
      <c r="D8" s="89" t="s">
        <v>92</v>
      </c>
    </row>
    <row r="12" spans="2:6" ht="14.25" x14ac:dyDescent="0.2">
      <c r="B12" s="1" t="s">
        <v>0</v>
      </c>
      <c r="C12" s="1"/>
      <c r="D12" s="40">
        <f ca="1">NOW()</f>
        <v>45552.479119791664</v>
      </c>
    </row>
    <row r="13" spans="2:6" ht="14.25" x14ac:dyDescent="0.2">
      <c r="B13" s="1" t="s">
        <v>46</v>
      </c>
      <c r="C13" s="1"/>
      <c r="D13" s="14"/>
    </row>
    <row r="14" spans="2:6" ht="14.25" x14ac:dyDescent="0.2">
      <c r="B14" s="1" t="s">
        <v>1</v>
      </c>
      <c r="C14" s="1"/>
      <c r="D14" s="12"/>
    </row>
    <row r="15" spans="2:6" ht="14.25" x14ac:dyDescent="0.2">
      <c r="B15" s="1" t="s">
        <v>70</v>
      </c>
      <c r="C15" s="1"/>
      <c r="D15" s="14"/>
    </row>
    <row r="16" spans="2:6" ht="14.25" x14ac:dyDescent="0.2">
      <c r="B16" s="1" t="s">
        <v>71</v>
      </c>
      <c r="C16" s="1"/>
      <c r="D16" s="14"/>
    </row>
    <row r="17" spans="2:4" ht="14.25" x14ac:dyDescent="0.2">
      <c r="B17" s="1" t="s">
        <v>69</v>
      </c>
      <c r="C17" s="2"/>
      <c r="D17" s="13"/>
    </row>
    <row r="18" spans="2:4" ht="14.25" x14ac:dyDescent="0.2">
      <c r="B18" s="1" t="s">
        <v>9</v>
      </c>
      <c r="C18" s="2"/>
      <c r="D18" s="14"/>
    </row>
    <row r="19" spans="2:4" ht="14.25" x14ac:dyDescent="0.2">
      <c r="B19" s="1" t="s">
        <v>10</v>
      </c>
      <c r="C19" s="2"/>
      <c r="D19" s="14"/>
    </row>
    <row r="20" spans="2:4" x14ac:dyDescent="0.2">
      <c r="B20" s="1" t="s">
        <v>72</v>
      </c>
      <c r="C20" s="2"/>
      <c r="D20" s="48"/>
    </row>
    <row r="21" spans="2:4" x14ac:dyDescent="0.2">
      <c r="B21" s="1"/>
      <c r="C21" s="2"/>
      <c r="D21" s="49"/>
    </row>
    <row r="22" spans="2:4" ht="14.25" x14ac:dyDescent="0.2">
      <c r="B22" s="1"/>
      <c r="C22" s="2"/>
      <c r="D22" s="47"/>
    </row>
    <row r="23" spans="2:4" ht="14.25" x14ac:dyDescent="0.2">
      <c r="B23" s="1" t="s">
        <v>2</v>
      </c>
      <c r="C23" s="1"/>
      <c r="D23" s="15" t="s">
        <v>103</v>
      </c>
    </row>
    <row r="24" spans="2:4" ht="14.25" x14ac:dyDescent="0.2">
      <c r="B24" s="1" t="s">
        <v>3</v>
      </c>
      <c r="C24" s="2"/>
      <c r="D24" s="16">
        <v>10000</v>
      </c>
    </row>
    <row r="27" spans="2:4" ht="14.25" x14ac:dyDescent="0.2">
      <c r="B27" s="1" t="s">
        <v>28</v>
      </c>
      <c r="D27" s="12" t="s">
        <v>104</v>
      </c>
    </row>
    <row r="28" spans="2:4" ht="14.25" x14ac:dyDescent="0.2">
      <c r="B28" s="1" t="s">
        <v>29</v>
      </c>
      <c r="D28" s="14" t="s">
        <v>105</v>
      </c>
    </row>
    <row r="29" spans="2:4" ht="14.25" x14ac:dyDescent="0.2">
      <c r="B29" s="1" t="s">
        <v>30</v>
      </c>
      <c r="D29" s="13" t="s">
        <v>106</v>
      </c>
    </row>
    <row r="30" spans="2:4" ht="14.25" x14ac:dyDescent="0.2">
      <c r="B30" s="1" t="s">
        <v>31</v>
      </c>
      <c r="D30" s="14" t="s">
        <v>107</v>
      </c>
    </row>
    <row r="31" spans="2:4" ht="14.25" x14ac:dyDescent="0.2">
      <c r="B31" s="1" t="s">
        <v>32</v>
      </c>
      <c r="D31" s="14" t="s">
        <v>108</v>
      </c>
    </row>
    <row r="32" spans="2:4" ht="14.25" x14ac:dyDescent="0.2">
      <c r="B32" s="1" t="s">
        <v>36</v>
      </c>
      <c r="D32" s="14"/>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E12" sqref="E12"/>
    </sheetView>
  </sheetViews>
  <sheetFormatPr defaultColWidth="8.85546875" defaultRowHeight="12.75" x14ac:dyDescent="0.2"/>
  <cols>
    <col min="1" max="1" width="13.85546875" bestFit="1" customWidth="1"/>
    <col min="2" max="2" width="11.5703125" customWidth="1"/>
    <col min="3" max="3" width="16.5703125" customWidth="1"/>
    <col min="4" max="4" width="2.5703125" customWidth="1"/>
    <col min="5" max="5" width="20.42578125" customWidth="1"/>
    <col min="6" max="6" width="2.5703125" customWidth="1"/>
    <col min="7" max="7" width="17.140625" customWidth="1"/>
    <col min="12" max="12" width="9" bestFit="1" customWidth="1"/>
    <col min="13" max="13" width="10.5703125" bestFit="1" customWidth="1"/>
    <col min="14" max="14" width="11.5703125" customWidth="1"/>
  </cols>
  <sheetData>
    <row r="2" spans="1:14" ht="15" x14ac:dyDescent="0.2">
      <c r="B2" s="212" t="s">
        <v>73</v>
      </c>
      <c r="C2" s="212"/>
      <c r="D2" s="212"/>
      <c r="E2" s="212"/>
      <c r="F2" s="212"/>
      <c r="G2" s="212"/>
    </row>
    <row r="3" spans="1:14" ht="13.5" thickBot="1" x14ac:dyDescent="0.25">
      <c r="B3" t="s">
        <v>68</v>
      </c>
      <c r="C3" s="56" t="s">
        <v>189</v>
      </c>
    </row>
    <row r="4" spans="1:14" ht="15" x14ac:dyDescent="0.2">
      <c r="B4" s="42"/>
      <c r="C4" s="58" t="s">
        <v>74</v>
      </c>
      <c r="D4" s="59"/>
      <c r="E4" s="58" t="s">
        <v>75</v>
      </c>
      <c r="F4" s="58"/>
      <c r="G4" s="60" t="s">
        <v>76</v>
      </c>
    </row>
    <row r="5" spans="1:14" ht="13.5" thickBot="1" x14ac:dyDescent="0.25">
      <c r="A5" s="38"/>
      <c r="B5" s="44" t="s">
        <v>27</v>
      </c>
      <c r="C5" s="38" t="s">
        <v>35</v>
      </c>
      <c r="D5" s="38"/>
      <c r="E5" s="38" t="s">
        <v>35</v>
      </c>
      <c r="F5" s="38"/>
      <c r="G5" s="63" t="s">
        <v>35</v>
      </c>
    </row>
    <row r="6" spans="1:14" x14ac:dyDescent="0.2">
      <c r="A6" s="35"/>
      <c r="B6" s="64">
        <v>36</v>
      </c>
      <c r="C6">
        <v>3.2032999999999999E-2</v>
      </c>
      <c r="E6">
        <v>3.2039999999999999E-2</v>
      </c>
      <c r="G6">
        <v>3.3073999999999999E-2</v>
      </c>
    </row>
    <row r="7" spans="1:14" x14ac:dyDescent="0.2">
      <c r="A7" s="35"/>
      <c r="B7" s="45">
        <v>48</v>
      </c>
      <c r="C7">
        <v>2.5122999999999999E-2</v>
      </c>
      <c r="E7">
        <v>2.5080000000000002E-2</v>
      </c>
      <c r="F7" t="s">
        <v>111</v>
      </c>
      <c r="G7">
        <v>2.6053E-2</v>
      </c>
    </row>
    <row r="8" spans="1:14" ht="13.5" thickBot="1" x14ac:dyDescent="0.25">
      <c r="A8" s="35"/>
      <c r="B8" s="72">
        <v>60</v>
      </c>
      <c r="C8">
        <v>2.1002E-2</v>
      </c>
      <c r="E8">
        <v>2.0420000000000001E-2</v>
      </c>
      <c r="F8" t="s">
        <v>111</v>
      </c>
      <c r="G8">
        <v>2.1871999999999999E-2</v>
      </c>
    </row>
    <row r="9" spans="1:14" x14ac:dyDescent="0.2">
      <c r="A9" s="43"/>
      <c r="B9" s="35"/>
      <c r="C9" s="67"/>
      <c r="E9" s="61"/>
      <c r="G9" s="61"/>
    </row>
    <row r="10" spans="1:14" hidden="1" x14ac:dyDescent="0.2"/>
    <row r="11" spans="1:14" x14ac:dyDescent="0.2">
      <c r="A11" s="43"/>
    </row>
    <row r="12" spans="1:14" ht="13.5" thickBot="1" x14ac:dyDescent="0.25">
      <c r="B12" s="75">
        <v>10.9</v>
      </c>
      <c r="I12" s="75" t="s">
        <v>99</v>
      </c>
    </row>
    <row r="13" spans="1:14" x14ac:dyDescent="0.2">
      <c r="B13" s="64">
        <v>36</v>
      </c>
      <c r="C13" s="65">
        <v>3.2690999999999998E-2</v>
      </c>
      <c r="D13" s="65"/>
      <c r="E13" s="65">
        <v>3.2988000000000003E-2</v>
      </c>
      <c r="F13" s="65"/>
      <c r="G13" s="66">
        <v>3.3287999999999998E-2</v>
      </c>
      <c r="I13" s="64">
        <v>36</v>
      </c>
      <c r="J13" s="65">
        <v>3.2436E-2</v>
      </c>
      <c r="K13" s="65"/>
      <c r="L13" s="65">
        <v>3.2679E-2</v>
      </c>
      <c r="M13" s="65"/>
      <c r="N13" s="66">
        <v>3.2924000000000002E-2</v>
      </c>
    </row>
    <row r="14" spans="1:14" x14ac:dyDescent="0.2">
      <c r="B14" s="45">
        <v>48</v>
      </c>
      <c r="C14" s="61">
        <v>2.5797E-2</v>
      </c>
      <c r="D14" s="61"/>
      <c r="E14" s="61">
        <v>2.6030999999999999E-2</v>
      </c>
      <c r="F14" s="61"/>
      <c r="G14" s="62">
        <v>2.6268E-2</v>
      </c>
      <c r="I14" s="45">
        <v>48</v>
      </c>
      <c r="J14" s="61">
        <v>2.5382999999999999E-2</v>
      </c>
      <c r="K14" s="61"/>
      <c r="L14" s="61">
        <v>2.5572999999999999E-2</v>
      </c>
      <c r="M14" s="61"/>
      <c r="N14" s="62">
        <v>2.5765E-2</v>
      </c>
    </row>
    <row r="15" spans="1:14" ht="13.5" thickBot="1" x14ac:dyDescent="0.25">
      <c r="B15" s="72">
        <v>60</v>
      </c>
      <c r="C15" s="68">
        <v>2.1693E-2</v>
      </c>
      <c r="D15" s="68"/>
      <c r="E15" s="68">
        <v>2.189E-2</v>
      </c>
      <c r="F15" s="68"/>
      <c r="G15" s="69">
        <v>2.2088E-2</v>
      </c>
      <c r="I15" s="72">
        <v>60</v>
      </c>
      <c r="J15" s="68">
        <v>2.1173999999999998E-2</v>
      </c>
      <c r="K15" s="68"/>
      <c r="L15" s="68">
        <v>2.1332E-2</v>
      </c>
      <c r="M15" s="68"/>
      <c r="N15" s="69">
        <v>2.1492000000000001E-2</v>
      </c>
    </row>
    <row r="16" spans="1:14" x14ac:dyDescent="0.2">
      <c r="B16" s="41"/>
    </row>
    <row r="17" spans="1:14" ht="13.5" thickBot="1" x14ac:dyDescent="0.25">
      <c r="A17" s="44"/>
      <c r="B17" s="74">
        <v>12</v>
      </c>
      <c r="C17" s="38"/>
      <c r="D17" s="35"/>
      <c r="E17" s="38"/>
      <c r="F17" s="38"/>
      <c r="G17" s="38"/>
    </row>
    <row r="18" spans="1:14" x14ac:dyDescent="0.2">
      <c r="A18" s="35"/>
      <c r="B18" s="64">
        <v>36</v>
      </c>
      <c r="C18" s="65">
        <v>3.3214E-2</v>
      </c>
      <c r="D18" s="65"/>
      <c r="E18" s="65">
        <v>3.3545999999999999E-2</v>
      </c>
      <c r="F18" s="65"/>
      <c r="G18" s="66">
        <v>3.3882000000000002E-2</v>
      </c>
    </row>
    <row r="19" spans="1:14" ht="18" x14ac:dyDescent="0.25">
      <c r="A19" s="35"/>
      <c r="B19" s="45">
        <v>48</v>
      </c>
      <c r="C19" s="61">
        <v>2.6334E-2</v>
      </c>
      <c r="D19" s="61"/>
      <c r="E19" s="61">
        <v>2.6596999999999999E-2</v>
      </c>
      <c r="F19" s="61"/>
      <c r="G19" s="62">
        <v>2.6863000000000001E-2</v>
      </c>
      <c r="I19" s="211" t="s">
        <v>112</v>
      </c>
      <c r="J19" s="211"/>
      <c r="K19" s="211"/>
      <c r="L19" s="211"/>
    </row>
    <row r="20" spans="1:14" ht="13.5" thickBot="1" x14ac:dyDescent="0.25">
      <c r="A20" s="35"/>
      <c r="B20" s="72">
        <v>60</v>
      </c>
      <c r="C20" s="68">
        <v>2.2244E-2</v>
      </c>
      <c r="D20" s="68"/>
      <c r="E20" s="68">
        <v>2.2467000000000001E-2</v>
      </c>
      <c r="F20" s="68"/>
      <c r="G20" s="69">
        <v>2.2692E-2</v>
      </c>
    </row>
    <row r="21" spans="1:14" x14ac:dyDescent="0.2">
      <c r="B21" s="3"/>
      <c r="C21" s="3"/>
      <c r="I21" t="s">
        <v>113</v>
      </c>
      <c r="M21">
        <v>0.53</v>
      </c>
    </row>
    <row r="22" spans="1:14" x14ac:dyDescent="0.2">
      <c r="B22" s="3"/>
      <c r="C22" s="3"/>
    </row>
    <row r="23" spans="1:14" ht="13.5" thickBot="1" x14ac:dyDescent="0.25">
      <c r="B23" s="75">
        <v>9.5</v>
      </c>
      <c r="I23" t="s">
        <v>114</v>
      </c>
      <c r="M23" s="138">
        <f>Proposal!D14</f>
        <v>18000</v>
      </c>
    </row>
    <row r="24" spans="1:14" x14ac:dyDescent="0.2">
      <c r="A24" s="38"/>
      <c r="B24" s="64">
        <v>36</v>
      </c>
      <c r="C24" s="65">
        <v>3.2032999999999999E-2</v>
      </c>
      <c r="D24" s="65"/>
      <c r="E24" s="65">
        <v>3.2287000000000003E-2</v>
      </c>
      <c r="F24" s="65"/>
      <c r="G24" s="66">
        <v>3.2542000000000001E-2</v>
      </c>
    </row>
    <row r="25" spans="1:14" x14ac:dyDescent="0.2">
      <c r="A25" s="35"/>
      <c r="B25" s="45">
        <v>48</v>
      </c>
      <c r="C25" s="61">
        <v>2.5122999999999999E-2</v>
      </c>
      <c r="D25" s="61"/>
      <c r="E25" s="61">
        <v>2.5322000000000001E-2</v>
      </c>
      <c r="F25" s="61"/>
      <c r="G25" s="62">
        <v>2.5522E-2</v>
      </c>
      <c r="I25" t="s">
        <v>115</v>
      </c>
      <c r="M25" s="138">
        <f>(M23/1000)*M21</f>
        <v>9.5400000000000009</v>
      </c>
    </row>
    <row r="26" spans="1:14" ht="13.5" thickBot="1" x14ac:dyDescent="0.25">
      <c r="A26" s="35"/>
      <c r="B26" s="72">
        <v>60</v>
      </c>
      <c r="C26" s="68">
        <v>2.1002E-2</v>
      </c>
      <c r="D26" s="68"/>
      <c r="E26" s="68">
        <v>2.1167999999999999E-2</v>
      </c>
      <c r="F26" s="68"/>
      <c r="G26" s="69">
        <v>2.1336000000000001E-2</v>
      </c>
    </row>
    <row r="27" spans="1:14" x14ac:dyDescent="0.2">
      <c r="A27" s="35"/>
      <c r="B27" s="38"/>
      <c r="C27" s="38"/>
      <c r="D27" s="35"/>
      <c r="E27" s="35"/>
      <c r="F27" s="35"/>
      <c r="G27" s="35"/>
      <c r="I27" s="3" t="s">
        <v>116</v>
      </c>
      <c r="L27">
        <v>60</v>
      </c>
      <c r="M27" s="138">
        <f>$M$25*L27</f>
        <v>572.40000000000009</v>
      </c>
    </row>
    <row r="28" spans="1:14" x14ac:dyDescent="0.2">
      <c r="I28" s="213"/>
      <c r="J28" s="213"/>
      <c r="L28" s="3">
        <v>61</v>
      </c>
      <c r="M28" s="138">
        <f t="shared" ref="M28:M37" si="0">$M$25*L28</f>
        <v>581.94000000000005</v>
      </c>
      <c r="N28" s="90"/>
    </row>
    <row r="29" spans="1:14" ht="13.5" thickBot="1" x14ac:dyDescent="0.25">
      <c r="B29" s="75">
        <v>9</v>
      </c>
      <c r="I29" s="140"/>
      <c r="J29" s="139"/>
      <c r="L29" s="141">
        <v>62</v>
      </c>
      <c r="M29" s="138">
        <f t="shared" si="0"/>
        <v>591.48</v>
      </c>
      <c r="N29" s="139"/>
    </row>
    <row r="30" spans="1:14" x14ac:dyDescent="0.2">
      <c r="B30" s="64">
        <v>36</v>
      </c>
      <c r="C30" s="65">
        <v>3.1800000000000002E-2</v>
      </c>
      <c r="D30" s="65"/>
      <c r="E30" s="65">
        <v>3.2037999999999997E-2</v>
      </c>
      <c r="F30" s="65"/>
      <c r="G30" s="66">
        <v>3.2279000000000002E-2</v>
      </c>
      <c r="I30" s="140"/>
      <c r="J30" s="139"/>
      <c r="K30" s="139"/>
      <c r="L30" s="139"/>
      <c r="M30" s="138"/>
      <c r="N30" s="139"/>
    </row>
    <row r="31" spans="1:14" x14ac:dyDescent="0.2">
      <c r="B31" s="45">
        <v>48</v>
      </c>
      <c r="C31" s="61">
        <v>2.4885000000000001E-2</v>
      </c>
      <c r="D31" s="61"/>
      <c r="E31" s="61">
        <v>2.5072000000000001E-2</v>
      </c>
      <c r="F31" s="61"/>
      <c r="G31" s="62">
        <v>2.5260000000000001E-2</v>
      </c>
      <c r="I31" s="140"/>
      <c r="J31" s="139"/>
      <c r="K31" s="139"/>
      <c r="L31" s="139">
        <v>36</v>
      </c>
      <c r="M31" s="138">
        <f t="shared" si="0"/>
        <v>343.44000000000005</v>
      </c>
      <c r="N31" s="139"/>
    </row>
    <row r="32" spans="1:14" ht="13.5" thickBot="1" x14ac:dyDescent="0.25">
      <c r="B32" s="72">
        <v>60</v>
      </c>
      <c r="C32" s="68">
        <v>2.0757999999999999E-2</v>
      </c>
      <c r="D32" s="68"/>
      <c r="E32" s="68">
        <v>2.0913999999999999E-2</v>
      </c>
      <c r="F32" s="68"/>
      <c r="G32" s="69">
        <v>2.1070999999999999E-2</v>
      </c>
      <c r="L32" s="139">
        <v>37</v>
      </c>
      <c r="M32" s="138">
        <f t="shared" si="0"/>
        <v>352.98</v>
      </c>
    </row>
    <row r="33" spans="2:13" x14ac:dyDescent="0.2">
      <c r="L33" s="139">
        <v>38</v>
      </c>
      <c r="M33" s="138">
        <f t="shared" si="0"/>
        <v>362.52000000000004</v>
      </c>
    </row>
    <row r="34" spans="2:13" ht="13.5" thickBot="1" x14ac:dyDescent="0.25">
      <c r="B34" s="35">
        <v>12.75</v>
      </c>
      <c r="M34" s="138"/>
    </row>
    <row r="35" spans="2:13" x14ac:dyDescent="0.2">
      <c r="B35" s="64">
        <v>36</v>
      </c>
      <c r="C35" s="65">
        <v>3.3579999999999999E-2</v>
      </c>
      <c r="D35" s="65" t="s">
        <v>111</v>
      </c>
      <c r="E35" s="65">
        <v>3.3939999999999998E-2</v>
      </c>
      <c r="F35" s="65"/>
      <c r="G35" s="66">
        <v>3.4290000000000001E-2</v>
      </c>
      <c r="L35" s="139">
        <v>48</v>
      </c>
      <c r="M35" s="138">
        <f t="shared" si="0"/>
        <v>457.92000000000007</v>
      </c>
    </row>
    <row r="36" spans="2:13" x14ac:dyDescent="0.2">
      <c r="B36" s="45">
        <v>48</v>
      </c>
      <c r="C36" s="61">
        <v>2.6710000000000001E-2</v>
      </c>
      <c r="D36" s="61" t="s">
        <v>111</v>
      </c>
      <c r="E36" s="61">
        <v>2.699E-2</v>
      </c>
      <c r="F36" s="61" t="s">
        <v>111</v>
      </c>
      <c r="G36" s="62">
        <v>2.7279999999999999E-2</v>
      </c>
      <c r="L36" s="139">
        <v>49</v>
      </c>
      <c r="M36" s="138">
        <f t="shared" si="0"/>
        <v>467.46000000000004</v>
      </c>
    </row>
    <row r="37" spans="2:13" ht="13.5" thickBot="1" x14ac:dyDescent="0.25">
      <c r="B37" s="72">
        <v>60</v>
      </c>
      <c r="C37" s="68">
        <v>2.2630000000000001E-2</v>
      </c>
      <c r="D37" s="68"/>
      <c r="E37" s="68">
        <v>2.2870000000000001E-2</v>
      </c>
      <c r="F37" s="68" t="s">
        <v>111</v>
      </c>
      <c r="G37" s="69">
        <v>2.3109999999999999E-2</v>
      </c>
      <c r="L37" s="139">
        <v>50</v>
      </c>
      <c r="M37" s="138">
        <f t="shared" si="0"/>
        <v>477.00000000000006</v>
      </c>
    </row>
    <row r="39" spans="2:13" ht="13.5" thickBot="1" x14ac:dyDescent="0.25">
      <c r="B39" t="s">
        <v>118</v>
      </c>
    </row>
    <row r="40" spans="2:13" x14ac:dyDescent="0.2">
      <c r="B40" s="35">
        <v>36</v>
      </c>
      <c r="C40" s="65">
        <v>3.227E-2</v>
      </c>
      <c r="D40" s="65" t="s">
        <v>111</v>
      </c>
      <c r="E40" s="65">
        <v>3.2539999999999999E-2</v>
      </c>
      <c r="F40" s="65"/>
      <c r="G40" s="66">
        <v>3.2809999999999999E-2</v>
      </c>
    </row>
    <row r="41" spans="2:13" x14ac:dyDescent="0.2">
      <c r="B41" s="35">
        <v>48</v>
      </c>
      <c r="C41" s="61">
        <v>2.537E-2</v>
      </c>
      <c r="D41" s="61" t="s">
        <v>111</v>
      </c>
      <c r="E41" s="61">
        <v>2.5579999999999999E-2</v>
      </c>
      <c r="F41" s="61" t="s">
        <v>111</v>
      </c>
      <c r="G41" s="62">
        <v>2.579E-2</v>
      </c>
    </row>
    <row r="42" spans="2:13" ht="13.5" thickBot="1" x14ac:dyDescent="0.25">
      <c r="B42" s="35">
        <v>60</v>
      </c>
      <c r="C42" s="68">
        <v>2.138E-2</v>
      </c>
      <c r="D42" s="68"/>
      <c r="E42" s="68">
        <v>2.1559999999999999E-2</v>
      </c>
      <c r="F42" s="68" t="s">
        <v>111</v>
      </c>
      <c r="G42" s="69">
        <v>2.1739999999999999E-2</v>
      </c>
    </row>
    <row r="44" spans="2:13" x14ac:dyDescent="0.2">
      <c r="B44" t="s">
        <v>119</v>
      </c>
    </row>
    <row r="45" spans="2:13" x14ac:dyDescent="0.2">
      <c r="C45">
        <v>3.1800000000000002E-2</v>
      </c>
      <c r="E45">
        <v>3.2039999999999999E-2</v>
      </c>
      <c r="G45">
        <v>3.2410000000000001E-2</v>
      </c>
    </row>
    <row r="46" spans="2:13" x14ac:dyDescent="0.2">
      <c r="C46">
        <v>2.4889999999999999E-2</v>
      </c>
      <c r="E46">
        <v>2.5080000000000002E-2</v>
      </c>
      <c r="G46">
        <v>2.5389999999999999E-2</v>
      </c>
    </row>
    <row r="47" spans="2:13" x14ac:dyDescent="0.2">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T263"/>
  <sheetViews>
    <sheetView showGridLines="0" tabSelected="1" topLeftCell="A48" zoomScale="90" zoomScaleNormal="90" workbookViewId="0">
      <selection activeCell="D15" sqref="D15:I15"/>
    </sheetView>
  </sheetViews>
  <sheetFormatPr defaultColWidth="8" defaultRowHeight="12.75" x14ac:dyDescent="0.2"/>
  <cols>
    <col min="1" max="1" width="2.42578125" style="6" customWidth="1"/>
    <col min="2" max="2" width="13" style="6" customWidth="1"/>
    <col min="3" max="3" width="7.140625" style="6" customWidth="1"/>
    <col min="4" max="4" width="7.42578125" style="6" customWidth="1"/>
    <col min="5" max="5" width="5.140625" style="6" customWidth="1"/>
    <col min="6" max="6" width="4.42578125" style="6" customWidth="1"/>
    <col min="7" max="7" width="6" style="6" customWidth="1"/>
    <col min="8" max="8" width="5.140625" style="6" customWidth="1"/>
    <col min="9" max="9" width="5.42578125" style="6" customWidth="1"/>
    <col min="10" max="10" width="6" style="6" customWidth="1"/>
    <col min="11" max="11" width="6.42578125" style="6" customWidth="1"/>
    <col min="12" max="12" width="9.5703125" style="6" customWidth="1"/>
    <col min="13" max="13" width="8.42578125" style="6" customWidth="1"/>
    <col min="14" max="14" width="4.140625" style="6" customWidth="1"/>
    <col min="15" max="15" width="4.42578125" style="6" customWidth="1"/>
    <col min="16" max="16" width="7" style="6" customWidth="1"/>
    <col min="17" max="17" width="4.42578125" style="6" customWidth="1"/>
    <col min="18" max="18" width="5" style="6" customWidth="1"/>
    <col min="19" max="19" width="0.140625" style="6" customWidth="1"/>
    <col min="20" max="20" width="11.140625" style="6" hidden="1" customWidth="1"/>
    <col min="21" max="16384" width="8" style="6"/>
  </cols>
  <sheetData>
    <row r="1" spans="1:20" ht="25.5" customHeight="1" x14ac:dyDescent="0.2"/>
    <row r="2" spans="1:20" x14ac:dyDescent="0.2">
      <c r="Q2"/>
      <c r="S2" s="29"/>
    </row>
    <row r="3" spans="1:20" ht="18" x14ac:dyDescent="0.25">
      <c r="O3" s="33"/>
      <c r="P3" s="33"/>
      <c r="Q3" s="34"/>
      <c r="R3" s="73"/>
      <c r="S3" s="73"/>
    </row>
    <row r="4" spans="1:20" ht="15" customHeight="1" x14ac:dyDescent="0.2">
      <c r="C4" s="5"/>
      <c r="D4" s="5"/>
      <c r="E4" s="5"/>
      <c r="F4" s="5"/>
      <c r="G4" s="5"/>
      <c r="H4" s="5"/>
      <c r="I4" s="5"/>
      <c r="J4" s="5"/>
      <c r="K4" s="5"/>
    </row>
    <row r="5" spans="1:20" ht="15" customHeight="1" x14ac:dyDescent="0.2">
      <c r="C5" s="5"/>
      <c r="D5" s="5"/>
      <c r="E5" s="5"/>
      <c r="F5" s="5"/>
      <c r="G5" s="5"/>
      <c r="H5" s="5"/>
      <c r="I5" s="5"/>
      <c r="J5" s="5"/>
      <c r="K5" s="5"/>
    </row>
    <row r="6" spans="1:20" ht="15" customHeight="1" x14ac:dyDescent="0.2">
      <c r="C6" s="5"/>
      <c r="D6" s="5"/>
      <c r="E6" s="5"/>
      <c r="F6" s="5"/>
      <c r="G6" s="5"/>
      <c r="H6" s="5"/>
      <c r="I6" s="5"/>
      <c r="J6" s="5"/>
      <c r="K6" s="5"/>
    </row>
    <row r="7" spans="1:20" ht="11.25" customHeight="1" x14ac:dyDescent="0.2">
      <c r="A7" s="6" t="s">
        <v>169</v>
      </c>
      <c r="B7" s="2"/>
      <c r="C7" s="5"/>
      <c r="D7" s="5"/>
      <c r="E7" s="5"/>
      <c r="F7" s="5"/>
      <c r="G7" s="5"/>
      <c r="H7" s="5"/>
      <c r="I7" s="5"/>
      <c r="J7" s="5"/>
      <c r="K7" s="5"/>
    </row>
    <row r="8" spans="1:20" ht="11.25" customHeight="1" x14ac:dyDescent="0.2">
      <c r="B8" s="2"/>
      <c r="C8" s="5"/>
      <c r="D8" s="5"/>
      <c r="E8" s="5"/>
      <c r="F8" s="5"/>
      <c r="G8" s="5"/>
      <c r="H8" s="5"/>
      <c r="I8" s="5"/>
      <c r="J8" s="5"/>
      <c r="K8" s="5"/>
    </row>
    <row r="9" spans="1:20" ht="25.5" x14ac:dyDescent="0.35">
      <c r="B9" s="267" t="s">
        <v>93</v>
      </c>
      <c r="C9" s="267"/>
      <c r="D9" s="267"/>
      <c r="E9" s="267"/>
      <c r="F9" s="267"/>
      <c r="G9" s="267"/>
      <c r="H9" s="267"/>
      <c r="I9" s="267"/>
      <c r="J9" s="267"/>
      <c r="K9" s="267"/>
      <c r="L9" s="267"/>
      <c r="M9" s="267"/>
      <c r="N9" s="267"/>
      <c r="O9" s="267"/>
      <c r="P9" s="267"/>
      <c r="Q9" s="267"/>
      <c r="R9" s="267"/>
      <c r="S9" s="129"/>
    </row>
    <row r="10" spans="1:20" ht="17.25" customHeight="1" x14ac:dyDescent="0.25">
      <c r="B10" s="127"/>
      <c r="C10" s="127"/>
      <c r="D10" s="127"/>
      <c r="E10" s="127"/>
      <c r="F10" s="127"/>
      <c r="G10" s="127"/>
      <c r="H10" s="127"/>
      <c r="I10" s="127"/>
      <c r="J10" s="127"/>
      <c r="K10" s="127"/>
      <c r="L10" s="127"/>
      <c r="M10" s="127"/>
      <c r="N10" s="127"/>
      <c r="O10" s="127"/>
      <c r="P10" s="127"/>
      <c r="Q10" s="127"/>
      <c r="R10" s="129"/>
      <c r="S10" s="129"/>
    </row>
    <row r="11" spans="1:20" ht="17.25" customHeight="1" x14ac:dyDescent="0.25">
      <c r="B11" s="127"/>
      <c r="C11" s="127"/>
      <c r="D11" s="127"/>
      <c r="E11" s="127"/>
      <c r="F11" s="127"/>
      <c r="G11" s="127"/>
      <c r="H11" s="127"/>
      <c r="I11" s="127"/>
      <c r="J11" s="127"/>
      <c r="K11" s="127"/>
      <c r="L11" s="127"/>
      <c r="M11" s="268">
        <f ca="1">NOW()</f>
        <v>45552.479119791664</v>
      </c>
      <c r="N11" s="268"/>
      <c r="O11" s="268"/>
      <c r="P11" s="268"/>
      <c r="Q11" s="268"/>
      <c r="R11" s="268"/>
      <c r="S11" s="129"/>
      <c r="T11" s="171">
        <v>36</v>
      </c>
    </row>
    <row r="12" spans="1:20" ht="9.75" customHeight="1" x14ac:dyDescent="0.2">
      <c r="C12" s="5"/>
      <c r="D12" s="5"/>
      <c r="E12" s="5"/>
      <c r="F12" s="5"/>
      <c r="G12" s="5"/>
      <c r="H12" s="5"/>
      <c r="I12" s="5"/>
      <c r="J12" s="5"/>
      <c r="K12" s="5"/>
      <c r="T12" s="171">
        <v>48</v>
      </c>
    </row>
    <row r="13" spans="1:20" ht="15" customHeight="1" x14ac:dyDescent="0.2">
      <c r="B13" s="4" t="s">
        <v>47</v>
      </c>
      <c r="C13" s="5"/>
      <c r="D13" s="273"/>
      <c r="E13" s="273"/>
      <c r="F13" s="273"/>
      <c r="G13" s="273"/>
      <c r="H13" s="273"/>
      <c r="I13" s="273"/>
      <c r="J13" s="7"/>
      <c r="K13" s="271" t="s">
        <v>28</v>
      </c>
      <c r="L13" s="271"/>
      <c r="M13" s="269"/>
      <c r="N13" s="269"/>
      <c r="O13" s="269"/>
      <c r="P13" s="269"/>
      <c r="Q13" s="269"/>
      <c r="R13" s="269"/>
      <c r="T13" s="171">
        <v>60</v>
      </c>
    </row>
    <row r="14" spans="1:20" ht="15" customHeight="1" x14ac:dyDescent="0.2">
      <c r="B14" s="80" t="s">
        <v>3</v>
      </c>
      <c r="C14" s="5"/>
      <c r="D14" s="272">
        <v>18000</v>
      </c>
      <c r="E14" s="272"/>
      <c r="F14" s="272"/>
      <c r="G14" s="272"/>
      <c r="H14" s="272"/>
      <c r="I14" s="272"/>
      <c r="J14" s="130"/>
      <c r="K14" s="271" t="s">
        <v>110</v>
      </c>
      <c r="L14" s="271"/>
      <c r="M14" s="270"/>
      <c r="N14" s="270"/>
      <c r="O14" s="270"/>
      <c r="P14" s="270"/>
      <c r="Q14" s="270"/>
      <c r="R14" s="270"/>
    </row>
    <row r="15" spans="1:20" s="7" customFormat="1" ht="14.25" x14ac:dyDescent="0.2">
      <c r="B15" s="80" t="s">
        <v>109</v>
      </c>
      <c r="C15" s="5"/>
      <c r="D15" s="276"/>
      <c r="E15" s="276"/>
      <c r="F15" s="276"/>
      <c r="G15" s="276"/>
      <c r="H15" s="276"/>
      <c r="I15" s="276"/>
      <c r="K15" s="4" t="s">
        <v>159</v>
      </c>
      <c r="L15" s="168"/>
      <c r="M15" s="270"/>
      <c r="N15" s="270"/>
      <c r="O15" s="270"/>
      <c r="P15" s="270"/>
      <c r="Q15" s="270"/>
      <c r="R15" s="270"/>
      <c r="S15" s="5"/>
      <c r="T15" s="171">
        <v>30</v>
      </c>
    </row>
    <row r="16" spans="1:20" ht="14.25" x14ac:dyDescent="0.2">
      <c r="K16" s="4" t="s">
        <v>40</v>
      </c>
      <c r="L16" s="4"/>
      <c r="M16" s="270"/>
      <c r="N16" s="270"/>
      <c r="O16" s="270"/>
      <c r="P16" s="270"/>
      <c r="Q16" s="270"/>
      <c r="R16" s="270"/>
      <c r="T16" s="171">
        <v>60</v>
      </c>
    </row>
    <row r="17" spans="2:20" ht="14.25" x14ac:dyDescent="0.2">
      <c r="B17" s="9"/>
      <c r="K17" s="271" t="s">
        <v>143</v>
      </c>
      <c r="L17" s="271"/>
      <c r="M17" s="271"/>
      <c r="N17" s="271"/>
      <c r="O17" s="279">
        <v>60</v>
      </c>
      <c r="P17" s="279"/>
      <c r="Q17" s="279"/>
      <c r="R17" s="279"/>
      <c r="T17" s="171">
        <v>90</v>
      </c>
    </row>
    <row r="18" spans="2:20" ht="14.25" x14ac:dyDescent="0.2">
      <c r="B18" s="9"/>
      <c r="K18" s="170" t="s">
        <v>155</v>
      </c>
      <c r="L18" s="170"/>
      <c r="M18" s="170"/>
      <c r="N18" s="170"/>
      <c r="O18" s="275">
        <v>30</v>
      </c>
      <c r="P18" s="275"/>
      <c r="Q18" s="275"/>
      <c r="R18" s="275"/>
      <c r="T18" s="171"/>
    </row>
    <row r="19" spans="2:20" ht="8.1" customHeight="1" x14ac:dyDescent="0.2">
      <c r="B19" s="9"/>
      <c r="O19" s="8"/>
      <c r="P19" s="8"/>
      <c r="T19" s="171"/>
    </row>
    <row r="20" spans="2:20" s="10" customFormat="1" ht="16.5" customHeight="1" x14ac:dyDescent="0.2">
      <c r="B20" s="225" t="s">
        <v>162</v>
      </c>
      <c r="C20" s="225"/>
      <c r="D20" s="225"/>
      <c r="E20" s="225"/>
      <c r="F20" s="225"/>
      <c r="G20" s="225"/>
      <c r="H20" s="225"/>
      <c r="I20" s="225"/>
      <c r="J20" s="225"/>
      <c r="K20" s="225"/>
      <c r="L20" s="225"/>
      <c r="M20" s="225"/>
      <c r="N20" s="225"/>
      <c r="O20" s="225"/>
      <c r="P20" s="225"/>
      <c r="Q20" s="225"/>
      <c r="R20" s="225"/>
    </row>
    <row r="21" spans="2:20" s="10" customFormat="1" x14ac:dyDescent="0.2">
      <c r="B21" s="225"/>
      <c r="C21" s="225"/>
      <c r="D21" s="225"/>
      <c r="E21" s="225"/>
      <c r="F21" s="225"/>
      <c r="G21" s="225"/>
      <c r="H21" s="225"/>
      <c r="I21" s="225"/>
      <c r="J21" s="225"/>
      <c r="K21" s="225"/>
      <c r="L21" s="225"/>
      <c r="M21" s="225"/>
      <c r="N21" s="225"/>
      <c r="O21" s="225"/>
      <c r="P21" s="225"/>
      <c r="Q21" s="225"/>
      <c r="R21" s="225"/>
    </row>
    <row r="22" spans="2:20" s="10" customFormat="1" x14ac:dyDescent="0.2">
      <c r="B22" s="280"/>
      <c r="C22" s="281"/>
      <c r="D22" s="281"/>
      <c r="E22" s="281"/>
      <c r="F22" s="281"/>
      <c r="G22" s="281"/>
      <c r="H22" s="281"/>
      <c r="I22" s="281"/>
      <c r="J22" s="281"/>
      <c r="K22" s="281"/>
      <c r="L22" s="281"/>
      <c r="O22" s="182"/>
      <c r="P22" s="182"/>
    </row>
    <row r="23" spans="2:20" s="11" customFormat="1" ht="8.25" customHeight="1" x14ac:dyDescent="0.2"/>
    <row r="24" spans="2:20" s="11" customFormat="1" ht="15" x14ac:dyDescent="0.2">
      <c r="B24" s="278" t="s">
        <v>163</v>
      </c>
      <c r="C24" s="278"/>
      <c r="D24" s="278"/>
      <c r="E24" s="278"/>
      <c r="F24" s="278"/>
      <c r="G24" s="278"/>
      <c r="H24" s="278"/>
      <c r="I24" s="278"/>
      <c r="J24" s="278"/>
      <c r="K24" s="278"/>
      <c r="L24" s="278"/>
      <c r="M24" s="278"/>
      <c r="N24" s="278"/>
      <c r="O24" s="278"/>
      <c r="P24" s="278"/>
      <c r="Q24" s="278"/>
      <c r="R24" s="278"/>
      <c r="S24" s="128"/>
    </row>
    <row r="25" spans="2:20" ht="15" customHeight="1" x14ac:dyDescent="0.2">
      <c r="B25" s="30"/>
      <c r="C25" s="30"/>
      <c r="D25" s="30"/>
      <c r="E25" s="30"/>
      <c r="F25" s="30"/>
      <c r="G25" s="30"/>
      <c r="H25" s="30"/>
      <c r="I25" s="30"/>
      <c r="J25" s="30"/>
      <c r="K25" s="30"/>
      <c r="L25" s="30"/>
      <c r="M25" s="30"/>
      <c r="N25" s="30"/>
      <c r="O25" s="30"/>
      <c r="P25" s="30"/>
      <c r="Q25" s="30"/>
      <c r="R25" s="30"/>
      <c r="S25" s="30"/>
    </row>
    <row r="26" spans="2:20" ht="15" customHeight="1" x14ac:dyDescent="0.2">
      <c r="B26" s="186" t="s">
        <v>5</v>
      </c>
      <c r="C26" s="184"/>
      <c r="D26" s="4"/>
      <c r="E26" s="4"/>
      <c r="F26" s="4"/>
      <c r="G26" s="184"/>
      <c r="H26" s="226" t="s">
        <v>186</v>
      </c>
      <c r="I26" s="226"/>
      <c r="J26" s="226"/>
      <c r="K26" s="4"/>
      <c r="L26" s="226" t="s">
        <v>187</v>
      </c>
      <c r="M26" s="226"/>
      <c r="N26" s="226"/>
      <c r="O26" s="4"/>
      <c r="P26" s="4"/>
      <c r="Q26" s="4"/>
      <c r="R26" s="4"/>
    </row>
    <row r="27" spans="2:20" ht="15" customHeight="1" x14ac:dyDescent="0.2">
      <c r="B27" s="188" t="s">
        <v>84</v>
      </c>
      <c r="C27" s="189"/>
      <c r="D27" s="189"/>
      <c r="E27" s="189"/>
      <c r="F27" s="189"/>
      <c r="G27" s="189"/>
      <c r="H27" s="224">
        <f>RateTable!C6*$D$14</f>
        <v>576.59399999999994</v>
      </c>
      <c r="I27" s="224"/>
      <c r="J27" s="224"/>
      <c r="K27" s="189"/>
      <c r="L27" s="224">
        <f>RateTable!G6*$D$14</f>
        <v>595.33199999999999</v>
      </c>
      <c r="M27" s="224"/>
      <c r="N27" s="224"/>
      <c r="O27" s="190"/>
      <c r="P27" s="190"/>
      <c r="Q27" s="190"/>
      <c r="R27" s="189"/>
    </row>
    <row r="28" spans="2:20" ht="15" customHeight="1" x14ac:dyDescent="0.2">
      <c r="B28" s="187" t="s">
        <v>81</v>
      </c>
      <c r="C28" s="4"/>
      <c r="D28" s="4"/>
      <c r="E28" s="4"/>
      <c r="F28" s="4"/>
      <c r="G28" s="4"/>
      <c r="H28" s="227">
        <f>RateTable!C7*$D$14</f>
        <v>452.214</v>
      </c>
      <c r="I28" s="227"/>
      <c r="J28" s="227"/>
      <c r="K28" s="4"/>
      <c r="L28" s="227">
        <f>RateTable!G7*$D$14</f>
        <v>468.95400000000001</v>
      </c>
      <c r="M28" s="227"/>
      <c r="N28" s="227"/>
      <c r="O28" s="4"/>
      <c r="P28" s="4"/>
      <c r="Q28" s="4"/>
      <c r="R28" s="4"/>
    </row>
    <row r="29" spans="2:20" ht="15" customHeight="1" x14ac:dyDescent="0.2">
      <c r="B29" s="188" t="s">
        <v>82</v>
      </c>
      <c r="C29" s="189"/>
      <c r="D29" s="189"/>
      <c r="E29" s="189"/>
      <c r="F29" s="189"/>
      <c r="G29" s="183"/>
      <c r="H29" s="224">
        <f>RateTable!C8*$D$14</f>
        <v>378.036</v>
      </c>
      <c r="I29" s="224"/>
      <c r="J29" s="224"/>
      <c r="K29" s="189"/>
      <c r="L29" s="224">
        <f>RateTable!G8*$D$14</f>
        <v>393.69599999999997</v>
      </c>
      <c r="M29" s="224"/>
      <c r="N29" s="224"/>
      <c r="O29" s="190"/>
      <c r="P29" s="190"/>
      <c r="Q29" s="190"/>
      <c r="R29" s="189"/>
    </row>
    <row r="30" spans="2:20" ht="17.25" customHeight="1" x14ac:dyDescent="0.2">
      <c r="B30" s="81"/>
      <c r="C30" s="82"/>
      <c r="D30" s="82"/>
      <c r="E30" s="82"/>
      <c r="F30" s="82"/>
      <c r="H30" s="83"/>
      <c r="I30" s="83"/>
      <c r="J30" s="79"/>
      <c r="K30" s="79"/>
      <c r="L30" s="233" t="s">
        <v>153</v>
      </c>
      <c r="M30" s="233"/>
      <c r="N30" s="233"/>
      <c r="O30" s="233"/>
      <c r="P30" s="233"/>
      <c r="Q30" s="233"/>
      <c r="R30" s="233"/>
      <c r="S30" s="233"/>
    </row>
    <row r="31" spans="2:20" ht="12" customHeight="1" x14ac:dyDescent="0.2">
      <c r="C31" s="82"/>
      <c r="D31" s="82"/>
      <c r="E31" s="82"/>
      <c r="F31" s="82"/>
      <c r="H31" s="83"/>
      <c r="Q31" s="7"/>
      <c r="R31" s="7"/>
      <c r="S31" s="79"/>
    </row>
    <row r="32" spans="2:20" ht="13.5" customHeight="1" x14ac:dyDescent="0.2">
      <c r="B32" s="186" t="s">
        <v>111</v>
      </c>
      <c r="C32" s="82"/>
      <c r="E32" s="4" t="s">
        <v>161</v>
      </c>
      <c r="F32" s="82"/>
      <c r="H32" s="83"/>
      <c r="I32" s="83"/>
      <c r="J32" s="79"/>
      <c r="K32" s="79"/>
      <c r="L32" s="7"/>
      <c r="M32" s="7"/>
      <c r="N32" s="7"/>
      <c r="O32" s="79"/>
      <c r="P32" s="79"/>
      <c r="Q32" s="7"/>
      <c r="R32" s="7"/>
      <c r="S32" s="79"/>
    </row>
    <row r="33" spans="2:20" ht="4.5" hidden="1" customHeight="1" x14ac:dyDescent="0.2">
      <c r="B33" s="170"/>
      <c r="C33" s="82"/>
      <c r="E33" s="185"/>
      <c r="F33" s="82"/>
      <c r="H33" s="83"/>
      <c r="I33" s="83"/>
      <c r="J33" s="79"/>
      <c r="K33" s="79"/>
      <c r="L33" s="7"/>
      <c r="M33" s="7"/>
      <c r="N33" s="7"/>
      <c r="O33" s="79"/>
      <c r="P33" s="79"/>
      <c r="Q33" s="7"/>
      <c r="R33" s="7"/>
      <c r="S33" s="79"/>
    </row>
    <row r="34" spans="2:20" ht="4.5" customHeight="1" x14ac:dyDescent="0.2">
      <c r="B34" s="170"/>
      <c r="C34" s="82"/>
      <c r="E34" s="185"/>
      <c r="F34" s="82"/>
      <c r="H34" s="83"/>
      <c r="I34" s="83"/>
      <c r="J34" s="79"/>
      <c r="K34" s="79"/>
      <c r="L34" s="7"/>
      <c r="M34" s="7"/>
      <c r="N34" s="7"/>
      <c r="O34" s="79"/>
      <c r="P34" s="79"/>
      <c r="Q34" s="7"/>
      <c r="R34" s="7"/>
      <c r="S34" s="79"/>
    </row>
    <row r="35" spans="2:20" ht="12" customHeight="1" x14ac:dyDescent="0.2">
      <c r="B35" s="186" t="s">
        <v>157</v>
      </c>
      <c r="C35" s="82"/>
      <c r="E35" s="4" t="s">
        <v>158</v>
      </c>
      <c r="F35" s="82"/>
      <c r="H35" s="83"/>
      <c r="I35" s="83"/>
      <c r="J35" s="79"/>
      <c r="N35" s="181"/>
      <c r="S35" s="79"/>
    </row>
    <row r="36" spans="2:20" ht="4.5" customHeight="1" x14ac:dyDescent="0.2">
      <c r="B36" s="187"/>
      <c r="C36" s="82"/>
      <c r="E36" s="185"/>
      <c r="F36" s="82"/>
      <c r="H36" s="83"/>
      <c r="I36" s="83"/>
      <c r="J36" s="79"/>
      <c r="K36" s="79"/>
      <c r="L36" s="7"/>
      <c r="M36" s="7"/>
      <c r="N36" s="7"/>
      <c r="O36" s="79"/>
      <c r="P36" s="79"/>
      <c r="Q36" s="7"/>
      <c r="R36" s="7"/>
      <c r="S36" s="79"/>
    </row>
    <row r="37" spans="2:20" ht="12" customHeight="1" x14ac:dyDescent="0.2">
      <c r="B37" s="168" t="s">
        <v>168</v>
      </c>
      <c r="C37" s="57"/>
      <c r="E37" s="4" t="s">
        <v>188</v>
      </c>
      <c r="H37" s="83"/>
      <c r="I37" s="83"/>
      <c r="J37" s="79"/>
      <c r="K37" s="79"/>
      <c r="L37" s="7"/>
      <c r="M37" s="7"/>
      <c r="N37" s="7"/>
      <c r="O37" s="79"/>
      <c r="P37" s="79"/>
      <c r="Q37" s="7"/>
      <c r="R37" s="7"/>
      <c r="S37" s="79"/>
    </row>
    <row r="38" spans="2:20" ht="3.75" customHeight="1" x14ac:dyDescent="0.2">
      <c r="B38" s="168"/>
      <c r="C38" s="57"/>
      <c r="E38" s="4"/>
      <c r="H38" s="83"/>
      <c r="I38" s="83"/>
      <c r="J38" s="79"/>
      <c r="K38" s="79"/>
      <c r="L38" s="7"/>
      <c r="M38" s="7"/>
      <c r="N38" s="7"/>
      <c r="O38" s="79"/>
      <c r="P38" s="79"/>
      <c r="Q38" s="7"/>
      <c r="R38" s="7"/>
      <c r="S38" s="79"/>
    </row>
    <row r="39" spans="2:20" ht="12" customHeight="1" x14ac:dyDescent="0.2">
      <c r="B39" s="168" t="s">
        <v>156</v>
      </c>
      <c r="C39" s="57"/>
      <c r="E39" s="4" t="s">
        <v>170</v>
      </c>
      <c r="H39" s="83"/>
      <c r="I39" s="83"/>
      <c r="J39" s="79"/>
      <c r="K39" s="79"/>
      <c r="L39" s="7"/>
      <c r="M39" s="7"/>
      <c r="N39" s="7"/>
      <c r="O39" s="79"/>
      <c r="P39" s="79"/>
      <c r="Q39" s="7"/>
      <c r="R39" s="7"/>
      <c r="S39" s="79"/>
    </row>
    <row r="40" spans="2:20" ht="12" customHeight="1" x14ac:dyDescent="0.2">
      <c r="B40" s="7"/>
      <c r="C40" s="57"/>
      <c r="H40" s="83"/>
      <c r="I40" s="83"/>
      <c r="J40" s="79"/>
      <c r="K40" s="79"/>
      <c r="L40" s="7"/>
      <c r="M40" s="7"/>
      <c r="N40" s="7"/>
      <c r="O40" s="79"/>
      <c r="P40" s="79"/>
      <c r="Q40" s="7"/>
      <c r="R40" s="7"/>
      <c r="S40" s="79"/>
    </row>
    <row r="41" spans="2:20" ht="12" customHeight="1" x14ac:dyDescent="0.2">
      <c r="B41" s="7"/>
      <c r="C41" s="57"/>
      <c r="H41" s="83"/>
      <c r="I41" s="83"/>
      <c r="J41" s="79"/>
      <c r="K41" s="79"/>
      <c r="L41" s="7"/>
      <c r="M41" s="7"/>
      <c r="N41" s="7"/>
      <c r="O41" s="79"/>
      <c r="P41" s="79"/>
      <c r="Q41" s="7"/>
      <c r="R41" s="7"/>
      <c r="S41" s="79"/>
    </row>
    <row r="42" spans="2:20" ht="10.5" customHeight="1" x14ac:dyDescent="0.2">
      <c r="R42" s="7"/>
      <c r="S42" s="79"/>
    </row>
    <row r="43" spans="2:20" ht="3" customHeight="1" x14ac:dyDescent="0.2"/>
    <row r="44" spans="2:20" ht="5.25" customHeight="1" x14ac:dyDescent="0.2"/>
    <row r="45" spans="2:20" ht="18" customHeight="1" x14ac:dyDescent="0.25">
      <c r="E45" s="230" t="s">
        <v>175</v>
      </c>
      <c r="F45" s="230"/>
      <c r="G45" s="230"/>
      <c r="H45" s="230"/>
      <c r="I45" s="230"/>
      <c r="J45" s="230"/>
      <c r="K45" s="230"/>
      <c r="L45" s="230"/>
      <c r="M45" s="230"/>
      <c r="N45" s="230"/>
      <c r="O45" s="230"/>
      <c r="P45" s="230"/>
      <c r="Q45" s="230"/>
      <c r="R45" s="230"/>
      <c r="S45" s="230"/>
      <c r="T45" s="230"/>
    </row>
    <row r="46" spans="2:20" ht="4.5" customHeight="1" x14ac:dyDescent="0.2"/>
    <row r="47" spans="2:20" ht="5.25" customHeight="1" x14ac:dyDescent="0.2">
      <c r="B47" s="81"/>
      <c r="C47" s="82"/>
      <c r="D47" s="82"/>
      <c r="E47" s="82"/>
      <c r="F47" s="82"/>
      <c r="H47" s="83"/>
      <c r="I47" s="83"/>
      <c r="J47" s="79"/>
      <c r="K47" s="79"/>
      <c r="L47" s="7"/>
      <c r="M47" s="7"/>
      <c r="N47" s="7"/>
      <c r="O47" s="79"/>
      <c r="P47" s="79"/>
      <c r="Q47" s="7"/>
      <c r="R47" s="7"/>
      <c r="S47" s="79"/>
    </row>
    <row r="48" spans="2:20" s="31" customFormat="1" ht="12" customHeight="1" x14ac:dyDescent="0.2">
      <c r="B48" s="6"/>
      <c r="C48" s="7"/>
      <c r="D48" s="6"/>
      <c r="E48" s="6"/>
      <c r="F48" s="6"/>
      <c r="G48" s="6"/>
      <c r="H48" s="6"/>
      <c r="I48" s="172"/>
      <c r="J48" s="179" t="s">
        <v>164</v>
      </c>
      <c r="L48" s="180"/>
      <c r="M48" s="7"/>
      <c r="N48" s="7"/>
      <c r="O48" s="7"/>
      <c r="P48" s="79"/>
      <c r="Q48" s="79"/>
      <c r="R48" s="7"/>
      <c r="S48" s="7"/>
      <c r="T48" s="79"/>
    </row>
    <row r="49" spans="2:20" s="31" customFormat="1" ht="12.75" customHeight="1" x14ac:dyDescent="0.2">
      <c r="B49" s="6"/>
      <c r="C49" s="7"/>
      <c r="D49" s="6"/>
      <c r="E49" s="6"/>
      <c r="F49" s="6"/>
      <c r="H49" s="6"/>
      <c r="I49" s="172"/>
      <c r="J49" s="179" t="s">
        <v>165</v>
      </c>
      <c r="L49" s="180"/>
      <c r="M49" s="7"/>
      <c r="N49" s="7"/>
      <c r="O49" s="7"/>
      <c r="P49" s="79"/>
      <c r="Q49" s="79"/>
      <c r="R49" s="7"/>
      <c r="S49" s="7"/>
      <c r="T49" s="79"/>
    </row>
    <row r="50" spans="2:20" ht="12" customHeight="1" x14ac:dyDescent="0.2">
      <c r="C50" s="7"/>
      <c r="I50" s="172"/>
      <c r="J50" s="179" t="s">
        <v>176</v>
      </c>
      <c r="L50" s="180"/>
      <c r="M50" s="7"/>
      <c r="N50" s="7"/>
      <c r="O50" s="7"/>
      <c r="P50" s="79"/>
      <c r="Q50" s="79"/>
      <c r="R50" s="7"/>
      <c r="S50" s="7"/>
      <c r="T50" s="79"/>
    </row>
    <row r="51" spans="2:20" ht="17.25" customHeight="1" x14ac:dyDescent="0.2">
      <c r="C51" s="7"/>
      <c r="D51" s="57"/>
      <c r="I51" s="83"/>
      <c r="J51" s="83"/>
      <c r="K51" s="79"/>
      <c r="L51" s="79"/>
      <c r="M51" s="7"/>
      <c r="N51" s="7"/>
      <c r="O51" s="7"/>
      <c r="P51" s="79"/>
      <c r="Q51" s="79"/>
      <c r="R51" s="7"/>
      <c r="S51" s="7"/>
      <c r="T51" s="79"/>
    </row>
    <row r="52" spans="2:20" ht="17.25" customHeight="1" x14ac:dyDescent="0.25">
      <c r="B52" s="134"/>
      <c r="C52" s="134"/>
      <c r="D52" s="134"/>
      <c r="E52" s="134"/>
      <c r="F52" s="134"/>
      <c r="G52" s="134"/>
      <c r="H52" s="134"/>
      <c r="I52" s="134"/>
      <c r="J52" s="134"/>
      <c r="K52" s="134"/>
      <c r="L52" s="134"/>
      <c r="M52" s="134"/>
      <c r="N52" s="134"/>
      <c r="O52" s="134"/>
      <c r="P52" s="134"/>
      <c r="Q52" s="134"/>
      <c r="R52" s="131"/>
      <c r="S52" s="131"/>
    </row>
    <row r="53" spans="2:20" ht="14.25" x14ac:dyDescent="0.2">
      <c r="B53" s="228" t="s">
        <v>83</v>
      </c>
      <c r="C53" s="228"/>
      <c r="D53" s="228"/>
      <c r="E53" s="228"/>
      <c r="F53" s="228"/>
      <c r="G53" s="228"/>
      <c r="H53" s="228"/>
      <c r="I53" s="228"/>
      <c r="J53" s="228"/>
      <c r="K53" s="228"/>
      <c r="L53" s="228"/>
      <c r="M53" s="228"/>
      <c r="N53" s="228"/>
      <c r="O53" s="228"/>
      <c r="P53" s="228"/>
      <c r="Q53" s="228"/>
      <c r="R53" s="4"/>
    </row>
    <row r="54" spans="2:20" ht="14.25" x14ac:dyDescent="0.2">
      <c r="B54" s="228" t="s">
        <v>152</v>
      </c>
      <c r="C54" s="228"/>
      <c r="D54" s="228"/>
      <c r="E54" s="228"/>
      <c r="F54" s="228"/>
      <c r="G54" s="228"/>
      <c r="H54" s="228"/>
      <c r="I54" s="228"/>
      <c r="J54" s="228"/>
      <c r="K54" s="228"/>
      <c r="L54" s="228"/>
      <c r="M54" s="228"/>
      <c r="N54" s="228"/>
      <c r="O54" s="228"/>
      <c r="P54" s="228"/>
      <c r="Q54" s="228"/>
      <c r="R54" s="228"/>
    </row>
    <row r="55" spans="2:20" ht="14.25" x14ac:dyDescent="0.2">
      <c r="B55" s="173"/>
      <c r="C55" s="173"/>
      <c r="D55" s="173"/>
      <c r="E55" s="173"/>
      <c r="F55" s="173"/>
      <c r="G55" s="173"/>
      <c r="H55" s="173"/>
      <c r="I55" s="173"/>
      <c r="J55" s="173"/>
      <c r="K55" s="173"/>
      <c r="L55" s="173"/>
      <c r="M55" s="173"/>
      <c r="N55" s="173"/>
      <c r="O55" s="173"/>
      <c r="P55" s="173"/>
      <c r="Q55" s="173"/>
      <c r="R55" s="173"/>
    </row>
    <row r="56" spans="2:20" ht="14.25" x14ac:dyDescent="0.2">
      <c r="B56" s="173"/>
      <c r="C56" s="173"/>
      <c r="D56" s="173"/>
      <c r="E56" s="173"/>
      <c r="F56" s="173"/>
      <c r="G56" s="173"/>
      <c r="H56" s="173"/>
      <c r="I56" s="173"/>
      <c r="J56" s="173"/>
      <c r="K56" s="173"/>
      <c r="L56" s="173"/>
      <c r="M56" s="173"/>
      <c r="N56" s="173"/>
      <c r="O56" s="173"/>
      <c r="P56" s="173"/>
      <c r="Q56" s="173"/>
      <c r="R56" s="173"/>
    </row>
    <row r="61" spans="2:20" ht="18" x14ac:dyDescent="0.25">
      <c r="B61" s="231" t="s">
        <v>166</v>
      </c>
      <c r="C61" s="231"/>
      <c r="D61" s="231"/>
      <c r="E61" s="231"/>
      <c r="F61" s="231"/>
      <c r="G61" s="231"/>
      <c r="H61" s="231"/>
      <c r="I61" s="231"/>
      <c r="J61" s="231"/>
      <c r="K61" s="231"/>
      <c r="L61" s="231"/>
      <c r="M61" s="231"/>
      <c r="N61" s="231"/>
      <c r="O61" s="231"/>
      <c r="P61" s="231"/>
      <c r="Q61" s="231"/>
      <c r="R61" s="153"/>
    </row>
    <row r="62" spans="2:20" ht="15" customHeight="1" x14ac:dyDescent="0.25">
      <c r="B62" s="89"/>
      <c r="C62" s="89"/>
      <c r="D62" s="89"/>
      <c r="E62" s="89"/>
      <c r="F62" s="89"/>
      <c r="G62" s="89"/>
      <c r="H62" s="89"/>
      <c r="I62" s="89"/>
      <c r="J62" s="89"/>
      <c r="K62" s="89"/>
      <c r="L62" s="89"/>
      <c r="M62" s="229">
        <f ca="1">NOW()</f>
        <v>45552.479119791664</v>
      </c>
      <c r="N62" s="229"/>
      <c r="O62" s="229"/>
      <c r="P62" s="229"/>
      <c r="Q62" s="229"/>
      <c r="R62" s="154"/>
    </row>
    <row r="63" spans="2:20" ht="18" x14ac:dyDescent="0.25">
      <c r="B63" s="137" t="s">
        <v>3</v>
      </c>
      <c r="C63" s="17"/>
      <c r="D63" s="277">
        <f>D14</f>
        <v>18000</v>
      </c>
      <c r="E63" s="277"/>
      <c r="F63" s="277"/>
      <c r="G63" s="277"/>
      <c r="H63" s="277"/>
      <c r="I63" s="277"/>
      <c r="J63"/>
      <c r="K63" s="137"/>
      <c r="L63" s="17"/>
      <c r="R63" s="154"/>
    </row>
    <row r="64" spans="2:20" ht="18" x14ac:dyDescent="0.25">
      <c r="B64" s="137" t="s">
        <v>109</v>
      </c>
      <c r="C64" s="17"/>
      <c r="D64" s="274">
        <f>D15</f>
        <v>0</v>
      </c>
      <c r="E64" s="274"/>
      <c r="F64" s="274"/>
      <c r="G64" s="274"/>
      <c r="H64" s="274"/>
      <c r="I64" s="274"/>
      <c r="J64"/>
      <c r="K64" s="214" t="s">
        <v>28</v>
      </c>
      <c r="L64" s="214"/>
      <c r="M64" s="240" t="str">
        <f>IF(M13="","",M13)</f>
        <v/>
      </c>
      <c r="N64" s="240"/>
      <c r="O64" s="240"/>
      <c r="P64" s="240"/>
      <c r="Q64" s="240"/>
    </row>
    <row r="65" spans="2:17" x14ac:dyDescent="0.2">
      <c r="B65"/>
      <c r="C65"/>
      <c r="D65"/>
      <c r="E65"/>
      <c r="F65"/>
      <c r="G65"/>
      <c r="H65"/>
      <c r="I65"/>
      <c r="J65"/>
      <c r="K65"/>
      <c r="L65"/>
      <c r="M65"/>
      <c r="N65"/>
    </row>
    <row r="66" spans="2:17" x14ac:dyDescent="0.2">
      <c r="C66" s="155"/>
      <c r="D66" s="232" t="s">
        <v>15</v>
      </c>
      <c r="E66" s="232"/>
      <c r="F66" s="232"/>
      <c r="G66" s="155"/>
      <c r="H66" s="232" t="s">
        <v>184</v>
      </c>
      <c r="I66" s="232"/>
      <c r="J66" s="232"/>
      <c r="K66" s="156"/>
      <c r="L66" s="232" t="s">
        <v>185</v>
      </c>
      <c r="M66" s="232"/>
      <c r="N66" s="232"/>
    </row>
    <row r="67" spans="2:17" x14ac:dyDescent="0.2">
      <c r="C67" s="3"/>
      <c r="D67" s="3"/>
      <c r="E67" s="3"/>
      <c r="F67" s="3"/>
      <c r="G67" s="3"/>
      <c r="H67" s="3"/>
      <c r="I67" s="3"/>
    </row>
    <row r="68" spans="2:17" x14ac:dyDescent="0.2">
      <c r="C68" s="2"/>
      <c r="D68" s="221" t="s">
        <v>6</v>
      </c>
      <c r="E68" s="221"/>
      <c r="F68" s="221"/>
      <c r="H68" s="222">
        <f>RateTable!C6*$D$14</f>
        <v>576.59399999999994</v>
      </c>
      <c r="I68" s="222"/>
      <c r="J68" s="222"/>
      <c r="K68" s="157"/>
      <c r="L68" s="222">
        <f>RateTable!G6*$D$14</f>
        <v>595.33199999999999</v>
      </c>
      <c r="M68" s="222"/>
      <c r="N68" s="222"/>
    </row>
    <row r="69" spans="2:17" x14ac:dyDescent="0.2">
      <c r="C69" s="2"/>
      <c r="D69" s="221" t="s">
        <v>7</v>
      </c>
      <c r="E69" s="221"/>
      <c r="F69" s="221"/>
      <c r="H69" s="222">
        <f>RateTable!C7*$D$14</f>
        <v>452.214</v>
      </c>
      <c r="I69" s="222"/>
      <c r="J69" s="222"/>
      <c r="K69" s="157"/>
      <c r="L69" s="222">
        <f>RateTable!G7*$D$14</f>
        <v>468.95400000000001</v>
      </c>
      <c r="M69" s="222"/>
      <c r="N69" s="222"/>
    </row>
    <row r="70" spans="2:17" x14ac:dyDescent="0.2">
      <c r="C70" s="2"/>
      <c r="D70" s="221" t="s">
        <v>8</v>
      </c>
      <c r="E70" s="221"/>
      <c r="F70" s="221"/>
      <c r="H70" s="222">
        <f>RateTable!C8*$D$14</f>
        <v>378.036</v>
      </c>
      <c r="I70" s="222"/>
      <c r="J70" s="222"/>
      <c r="K70" s="157"/>
      <c r="L70" s="222">
        <f>RateTable!G8*$D$14</f>
        <v>393.69599999999997</v>
      </c>
      <c r="M70" s="222"/>
      <c r="N70" s="222"/>
    </row>
    <row r="71" spans="2:17" x14ac:dyDescent="0.2">
      <c r="B71"/>
      <c r="C71"/>
      <c r="D71"/>
      <c r="E71"/>
      <c r="F71"/>
      <c r="G71"/>
      <c r="H71"/>
      <c r="I71"/>
      <c r="J71"/>
      <c r="K71"/>
      <c r="L71"/>
      <c r="M71"/>
      <c r="N71"/>
    </row>
    <row r="72" spans="2:17" ht="27" customHeight="1" x14ac:dyDescent="0.2">
      <c r="B72" s="223" t="s">
        <v>23</v>
      </c>
      <c r="C72" s="223"/>
      <c r="D72" s="223"/>
      <c r="E72" s="223"/>
      <c r="F72" s="223"/>
      <c r="H72" s="220" t="s">
        <v>18</v>
      </c>
      <c r="I72" s="220"/>
      <c r="J72" s="220"/>
      <c r="L72" s="220" t="s">
        <v>19</v>
      </c>
      <c r="M72" s="220"/>
      <c r="O72" s="220" t="s">
        <v>140</v>
      </c>
      <c r="P72" s="220"/>
      <c r="Q72" s="220"/>
    </row>
    <row r="73" spans="2:17" x14ac:dyDescent="0.2">
      <c r="B73"/>
      <c r="C73"/>
      <c r="D73"/>
      <c r="E73"/>
      <c r="F73"/>
      <c r="G73"/>
      <c r="H73"/>
      <c r="I73"/>
      <c r="J73"/>
      <c r="L73"/>
      <c r="O73"/>
      <c r="P73"/>
    </row>
    <row r="74" spans="2:17" x14ac:dyDescent="0.2">
      <c r="B74" s="219"/>
      <c r="C74" s="219"/>
      <c r="D74" s="219"/>
      <c r="E74" s="219"/>
      <c r="F74" s="219"/>
      <c r="H74" s="215"/>
      <c r="I74" s="215"/>
      <c r="J74" s="215"/>
      <c r="L74" s="216"/>
      <c r="M74" s="217"/>
      <c r="N74" s="132"/>
      <c r="O74" s="264">
        <f>H74*L74</f>
        <v>0</v>
      </c>
      <c r="P74" s="264"/>
      <c r="Q74" s="264"/>
    </row>
    <row r="75" spans="2:17" x14ac:dyDescent="0.2">
      <c r="B75" s="219"/>
      <c r="C75" s="219"/>
      <c r="D75" s="219"/>
      <c r="E75" s="219"/>
      <c r="F75" s="219"/>
      <c r="H75" s="215"/>
      <c r="I75" s="215"/>
      <c r="J75" s="215"/>
      <c r="L75" s="216"/>
      <c r="M75" s="217"/>
      <c r="N75" s="132"/>
      <c r="O75" s="264">
        <f>H75*L75</f>
        <v>0</v>
      </c>
      <c r="P75" s="264"/>
      <c r="Q75" s="264"/>
    </row>
    <row r="76" spans="2:17" x14ac:dyDescent="0.2">
      <c r="B76" s="219"/>
      <c r="C76" s="219"/>
      <c r="D76" s="219"/>
      <c r="E76" s="219"/>
      <c r="F76" s="219"/>
      <c r="H76" s="215"/>
      <c r="I76" s="215"/>
      <c r="J76" s="215"/>
      <c r="L76" s="263"/>
      <c r="M76" s="263"/>
      <c r="N76" s="132"/>
      <c r="O76" s="264">
        <f>H76*L76</f>
        <v>0</v>
      </c>
      <c r="P76" s="264"/>
      <c r="Q76" s="264"/>
    </row>
    <row r="77" spans="2:17" ht="29.25" customHeight="1" x14ac:dyDescent="0.2">
      <c r="B77" s="282" t="s">
        <v>142</v>
      </c>
      <c r="C77" s="282"/>
      <c r="D77" s="282"/>
      <c r="E77" s="282"/>
      <c r="F77" s="282"/>
      <c r="H77" s="218" t="s">
        <v>139</v>
      </c>
      <c r="I77" s="218"/>
      <c r="J77" s="218"/>
      <c r="L77" s="218" t="s">
        <v>117</v>
      </c>
      <c r="M77" s="218"/>
      <c r="O77" s="218" t="s">
        <v>141</v>
      </c>
      <c r="P77" s="218"/>
      <c r="Q77" s="218"/>
    </row>
    <row r="78" spans="2:17" ht="12.75" customHeight="1" x14ac:dyDescent="0.2">
      <c r="G78" s="158"/>
    </row>
    <row r="79" spans="2:17" x14ac:dyDescent="0.2">
      <c r="B79" s="219"/>
      <c r="C79" s="219"/>
      <c r="D79" s="219"/>
      <c r="E79" s="219"/>
      <c r="F79" s="219"/>
      <c r="H79" s="215"/>
      <c r="I79" s="215"/>
      <c r="J79" s="215"/>
      <c r="L79" s="216"/>
      <c r="M79" s="217"/>
      <c r="N79" s="132"/>
      <c r="O79" s="264">
        <f>H79*L79</f>
        <v>0</v>
      </c>
      <c r="P79" s="264"/>
      <c r="Q79" s="264"/>
    </row>
    <row r="80" spans="2:17" x14ac:dyDescent="0.2">
      <c r="B80" s="219"/>
      <c r="C80" s="219"/>
      <c r="D80" s="219"/>
      <c r="E80" s="219"/>
      <c r="F80" s="219"/>
      <c r="H80" s="215"/>
      <c r="I80" s="215"/>
      <c r="J80" s="215"/>
      <c r="L80" s="216"/>
      <c r="M80" s="217"/>
      <c r="N80" s="132"/>
      <c r="O80" s="264">
        <f>H80*L80</f>
        <v>0</v>
      </c>
      <c r="P80" s="264"/>
      <c r="Q80" s="264"/>
    </row>
    <row r="81" spans="2:17" x14ac:dyDescent="0.2">
      <c r="B81" s="219"/>
      <c r="C81" s="219"/>
      <c r="D81" s="219"/>
      <c r="E81" s="219"/>
      <c r="F81" s="219"/>
      <c r="H81" s="215"/>
      <c r="I81" s="215"/>
      <c r="J81" s="215"/>
      <c r="L81" s="216"/>
      <c r="M81" s="217"/>
      <c r="N81" s="132"/>
      <c r="O81" s="264">
        <f>H81*L81</f>
        <v>0</v>
      </c>
      <c r="P81" s="264"/>
      <c r="Q81" s="264"/>
    </row>
    <row r="82" spans="2:17" x14ac:dyDescent="0.2">
      <c r="B82" s="219"/>
      <c r="C82" s="219"/>
      <c r="D82" s="219"/>
      <c r="E82" s="219"/>
      <c r="F82" s="219"/>
      <c r="H82" s="215"/>
      <c r="I82" s="215"/>
      <c r="J82" s="215"/>
      <c r="L82" s="216"/>
      <c r="M82" s="217"/>
      <c r="N82" s="132"/>
      <c r="O82" s="264">
        <f>H82*L82</f>
        <v>0</v>
      </c>
      <c r="P82" s="264"/>
      <c r="Q82" s="264"/>
    </row>
    <row r="83" spans="2:17" x14ac:dyDescent="0.2">
      <c r="B83" s="2"/>
      <c r="C83" s="2"/>
      <c r="D83" s="2"/>
      <c r="E83" s="2"/>
      <c r="F83" s="2"/>
      <c r="G83" s="2"/>
      <c r="H83" s="2"/>
      <c r="I83" s="2"/>
      <c r="J83" s="2"/>
      <c r="K83" s="2"/>
      <c r="L83" s="2"/>
      <c r="M83" s="2"/>
      <c r="N83" s="2"/>
    </row>
    <row r="84" spans="2:17" ht="14.25" customHeight="1" x14ac:dyDescent="0.2">
      <c r="B84" s="2"/>
      <c r="C84" s="2"/>
      <c r="G84" s="137"/>
      <c r="H84" s="214" t="s">
        <v>22</v>
      </c>
      <c r="I84" s="214"/>
      <c r="J84" s="214"/>
      <c r="K84" s="214"/>
      <c r="L84" s="214"/>
      <c r="M84" s="214"/>
      <c r="N84" s="159"/>
      <c r="O84" s="265">
        <f>SUM(O74:O82)</f>
        <v>0</v>
      </c>
      <c r="P84" s="265"/>
      <c r="Q84" s="265"/>
    </row>
    <row r="85" spans="2:17" x14ac:dyDescent="0.2">
      <c r="B85"/>
      <c r="C85"/>
      <c r="D85"/>
      <c r="E85"/>
      <c r="F85"/>
      <c r="G85"/>
      <c r="H85"/>
      <c r="I85"/>
      <c r="J85"/>
      <c r="K85"/>
      <c r="L85"/>
      <c r="M85"/>
      <c r="N85"/>
    </row>
    <row r="86" spans="2:17" x14ac:dyDescent="0.2">
      <c r="B86" s="160" t="s">
        <v>180</v>
      </c>
      <c r="C86" s="161"/>
      <c r="D86" s="160"/>
      <c r="E86" s="160"/>
      <c r="F86" s="160"/>
      <c r="G86" s="161"/>
      <c r="H86" s="266" t="s">
        <v>6</v>
      </c>
      <c r="I86" s="266"/>
      <c r="J86" s="266"/>
      <c r="K86" s="161"/>
      <c r="L86" s="266" t="s">
        <v>81</v>
      </c>
      <c r="M86" s="266"/>
      <c r="N86" s="162"/>
      <c r="O86" s="266" t="s">
        <v>82</v>
      </c>
      <c r="P86" s="266"/>
      <c r="Q86" s="266"/>
    </row>
    <row r="87" spans="2:17" x14ac:dyDescent="0.2">
      <c r="B87" s="1"/>
      <c r="D87" s="2"/>
      <c r="E87" s="2"/>
      <c r="F87" s="2"/>
      <c r="H87" s="3"/>
      <c r="I87" s="3"/>
      <c r="L87" s="3"/>
      <c r="M87" s="3"/>
      <c r="N87" s="3"/>
      <c r="O87" s="3"/>
      <c r="P87" s="3"/>
    </row>
    <row r="88" spans="2:17" x14ac:dyDescent="0.2">
      <c r="B88" s="1" t="s">
        <v>179</v>
      </c>
      <c r="D88" s="2"/>
      <c r="E88" s="2"/>
      <c r="F88" s="2"/>
      <c r="H88" s="236">
        <f>$O$84-H68</f>
        <v>-576.59399999999994</v>
      </c>
      <c r="I88" s="236"/>
      <c r="J88" s="236"/>
      <c r="L88" s="237">
        <f>$O$84-H69</f>
        <v>-452.214</v>
      </c>
      <c r="M88" s="238"/>
      <c r="N88" s="3"/>
      <c r="O88" s="237">
        <f>$O$84-H70</f>
        <v>-378.036</v>
      </c>
      <c r="P88" s="253"/>
      <c r="Q88" s="238"/>
    </row>
    <row r="89" spans="2:17" x14ac:dyDescent="0.2">
      <c r="B89" s="1"/>
      <c r="D89" s="2"/>
      <c r="E89" s="2"/>
      <c r="F89" s="2"/>
      <c r="H89" s="38"/>
      <c r="I89" s="38"/>
      <c r="L89" s="38"/>
      <c r="M89" s="3"/>
      <c r="N89" s="3"/>
      <c r="O89" s="38"/>
      <c r="P89" s="38"/>
    </row>
    <row r="90" spans="2:17" x14ac:dyDescent="0.2">
      <c r="B90" s="1" t="s">
        <v>181</v>
      </c>
      <c r="D90" s="2"/>
      <c r="E90" s="2"/>
      <c r="F90" s="2"/>
      <c r="H90" s="236">
        <f>H88*12</f>
        <v>-6919.1279999999988</v>
      </c>
      <c r="I90" s="236"/>
      <c r="J90" s="236"/>
      <c r="L90" s="237">
        <f>L88*12</f>
        <v>-5426.5680000000002</v>
      </c>
      <c r="M90" s="238"/>
      <c r="N90" s="3"/>
      <c r="O90" s="237">
        <f>O88*12</f>
        <v>-4536.4319999999998</v>
      </c>
      <c r="P90" s="253"/>
      <c r="Q90" s="238"/>
    </row>
    <row r="91" spans="2:17" x14ac:dyDescent="0.2">
      <c r="B91" s="1"/>
      <c r="D91" s="2"/>
      <c r="E91" s="2"/>
      <c r="F91" s="2"/>
      <c r="H91" s="38"/>
      <c r="I91" s="38"/>
      <c r="L91" s="38"/>
      <c r="M91" s="3"/>
      <c r="N91" s="3"/>
      <c r="O91" s="38"/>
      <c r="P91" s="38"/>
    </row>
    <row r="92" spans="2:17" x14ac:dyDescent="0.2">
      <c r="B92" s="1" t="s">
        <v>182</v>
      </c>
      <c r="D92" s="2"/>
      <c r="E92" s="2"/>
      <c r="F92" s="2"/>
      <c r="H92" s="236">
        <f>H90*3</f>
        <v>-20757.383999999998</v>
      </c>
      <c r="I92" s="236"/>
      <c r="J92" s="236"/>
      <c r="L92" s="237">
        <f>L90*4</f>
        <v>-21706.272000000001</v>
      </c>
      <c r="M92" s="238"/>
      <c r="N92" s="3"/>
      <c r="O92" s="237">
        <f>O90*5</f>
        <v>-22682.16</v>
      </c>
      <c r="P92" s="253"/>
      <c r="Q92" s="238"/>
    </row>
    <row r="93" spans="2:17" x14ac:dyDescent="0.2">
      <c r="B93" s="1"/>
      <c r="D93" s="2"/>
      <c r="E93" s="2"/>
      <c r="F93" s="2"/>
      <c r="G93" s="163"/>
      <c r="H93" s="3"/>
      <c r="I93" s="3"/>
      <c r="L93" s="163"/>
      <c r="M93" s="3"/>
      <c r="N93" s="3"/>
      <c r="O93" s="163"/>
      <c r="P93" s="163"/>
    </row>
    <row r="94" spans="2:17" ht="9" customHeight="1" x14ac:dyDescent="0.2">
      <c r="B94" s="2"/>
      <c r="D94" s="2"/>
      <c r="E94" s="2"/>
      <c r="F94" s="2"/>
      <c r="G94" s="3"/>
      <c r="H94" s="3"/>
      <c r="I94" s="3"/>
      <c r="L94" s="3"/>
      <c r="M94" s="3"/>
      <c r="N94" s="3"/>
      <c r="O94" s="3"/>
      <c r="P94" s="3"/>
    </row>
    <row r="95" spans="2:17" ht="6.75" hidden="1" customHeight="1" x14ac:dyDescent="0.2">
      <c r="B95" s="160" t="s">
        <v>79</v>
      </c>
      <c r="C95" s="160"/>
      <c r="D95" s="161"/>
      <c r="E95" s="161"/>
      <c r="F95" s="161"/>
      <c r="G95" s="161"/>
      <c r="H95" s="266" t="s">
        <v>6</v>
      </c>
      <c r="I95" s="266"/>
      <c r="J95" s="266"/>
      <c r="K95" s="161"/>
      <c r="L95" s="266" t="s">
        <v>81</v>
      </c>
      <c r="M95" s="266"/>
      <c r="N95" s="162"/>
      <c r="O95" s="266" t="s">
        <v>82</v>
      </c>
      <c r="P95" s="266"/>
      <c r="Q95" s="266"/>
    </row>
    <row r="96" spans="2:17" ht="4.5" hidden="1" customHeight="1" x14ac:dyDescent="0.2">
      <c r="B96" s="1"/>
      <c r="D96" s="2"/>
      <c r="E96" s="2"/>
      <c r="F96" s="2"/>
      <c r="H96" s="3"/>
      <c r="I96" s="3"/>
      <c r="L96" s="3"/>
      <c r="M96" s="3"/>
      <c r="N96" s="3"/>
      <c r="O96" s="3"/>
      <c r="P96" s="3"/>
    </row>
    <row r="97" spans="2:17" ht="4.5" hidden="1" customHeight="1" x14ac:dyDescent="0.2">
      <c r="B97" s="1" t="s">
        <v>24</v>
      </c>
      <c r="D97" s="2"/>
      <c r="E97" s="2"/>
      <c r="F97" s="2"/>
      <c r="H97" s="236" t="e">
        <f>$O$84-#REF!</f>
        <v>#REF!</v>
      </c>
      <c r="I97" s="236"/>
      <c r="J97" s="236"/>
      <c r="L97" s="237" t="e">
        <f>$O$84-#REF!</f>
        <v>#REF!</v>
      </c>
      <c r="M97" s="238"/>
      <c r="N97" s="38"/>
      <c r="O97" s="237" t="e">
        <f>$O$84-#REF!</f>
        <v>#REF!</v>
      </c>
      <c r="P97" s="253"/>
      <c r="Q97" s="238"/>
    </row>
    <row r="98" spans="2:17" ht="6" hidden="1" customHeight="1" x14ac:dyDescent="0.2">
      <c r="B98" s="1"/>
      <c r="D98" s="2"/>
      <c r="E98" s="2"/>
      <c r="F98" s="2"/>
      <c r="H98" s="38"/>
      <c r="I98" s="38"/>
      <c r="L98" s="38"/>
      <c r="M98" s="38"/>
      <c r="N98" s="38"/>
      <c r="O98" s="38"/>
      <c r="P98" s="38"/>
    </row>
    <row r="99" spans="2:17" ht="6" hidden="1" customHeight="1" x14ac:dyDescent="0.2">
      <c r="B99" s="1" t="s">
        <v>25</v>
      </c>
      <c r="D99" s="2"/>
      <c r="E99" s="2"/>
      <c r="F99" s="2"/>
      <c r="H99" s="236" t="e">
        <f>H97*12</f>
        <v>#REF!</v>
      </c>
      <c r="I99" s="236"/>
      <c r="J99" s="236"/>
      <c r="L99" s="237" t="e">
        <f>L97*12</f>
        <v>#REF!</v>
      </c>
      <c r="M99" s="238"/>
      <c r="N99" s="38"/>
      <c r="O99" s="237" t="e">
        <f>O97*12</f>
        <v>#REF!</v>
      </c>
      <c r="P99" s="253"/>
      <c r="Q99" s="238"/>
    </row>
    <row r="100" spans="2:17" ht="6.75" hidden="1" customHeight="1" x14ac:dyDescent="0.2">
      <c r="B100" s="1"/>
      <c r="D100" s="2"/>
      <c r="E100" s="2"/>
      <c r="F100" s="2"/>
      <c r="H100" s="38"/>
      <c r="I100" s="38"/>
      <c r="L100" s="164"/>
      <c r="M100" s="38"/>
      <c r="N100" s="38"/>
      <c r="O100" s="38"/>
      <c r="P100" s="38"/>
    </row>
    <row r="101" spans="2:17" ht="6" hidden="1" customHeight="1" x14ac:dyDescent="0.2">
      <c r="B101" s="1" t="s">
        <v>26</v>
      </c>
      <c r="D101" s="2"/>
      <c r="E101" s="2"/>
      <c r="F101" s="2"/>
      <c r="H101" s="236" t="e">
        <f>H99*3</f>
        <v>#REF!</v>
      </c>
      <c r="I101" s="236"/>
      <c r="J101" s="236"/>
      <c r="L101" s="237" t="e">
        <f>L99*4</f>
        <v>#REF!</v>
      </c>
      <c r="M101" s="238"/>
      <c r="N101" s="38"/>
      <c r="O101" s="237" t="e">
        <f>O99*5</f>
        <v>#REF!</v>
      </c>
      <c r="P101" s="253"/>
      <c r="Q101" s="238"/>
    </row>
    <row r="102" spans="2:17" x14ac:dyDescent="0.2">
      <c r="B102" s="2"/>
      <c r="D102" s="2"/>
      <c r="E102" s="2"/>
      <c r="F102" s="2"/>
      <c r="G102" s="3"/>
      <c r="H102" s="3"/>
      <c r="I102" s="3"/>
      <c r="L102" s="3"/>
      <c r="M102" s="3"/>
      <c r="N102" s="3"/>
      <c r="O102" s="3"/>
      <c r="P102" s="3"/>
    </row>
    <row r="103" spans="2:17" ht="9" customHeight="1" x14ac:dyDescent="0.2">
      <c r="B103" s="2"/>
      <c r="D103" s="2"/>
      <c r="E103" s="2"/>
      <c r="F103" s="2"/>
      <c r="G103" s="3"/>
      <c r="H103" s="3"/>
      <c r="I103" s="3"/>
      <c r="L103" s="3"/>
      <c r="M103" s="3"/>
      <c r="N103" s="3"/>
      <c r="O103" s="3"/>
      <c r="P103" s="3"/>
    </row>
    <row r="104" spans="2:17" x14ac:dyDescent="0.2">
      <c r="B104" s="160" t="s">
        <v>183</v>
      </c>
      <c r="C104" s="160"/>
      <c r="D104" s="161"/>
      <c r="E104" s="161"/>
      <c r="F104" s="161"/>
      <c r="G104" s="162"/>
      <c r="H104" s="266" t="s">
        <v>6</v>
      </c>
      <c r="I104" s="266"/>
      <c r="J104" s="266"/>
      <c r="K104" s="161"/>
      <c r="L104" s="266" t="s">
        <v>81</v>
      </c>
      <c r="M104" s="266"/>
      <c r="N104" s="162"/>
      <c r="O104" s="266" t="s">
        <v>82</v>
      </c>
      <c r="P104" s="266"/>
      <c r="Q104" s="266"/>
    </row>
    <row r="105" spans="2:17" x14ac:dyDescent="0.2">
      <c r="B105" s="1"/>
      <c r="D105" s="2"/>
      <c r="E105" s="2"/>
      <c r="F105" s="2"/>
      <c r="H105" s="3"/>
      <c r="I105" s="3"/>
      <c r="L105" s="3"/>
      <c r="M105" s="3"/>
      <c r="N105" s="3"/>
      <c r="O105" s="3"/>
      <c r="P105" s="3"/>
    </row>
    <row r="106" spans="2:17" x14ac:dyDescent="0.2">
      <c r="B106" s="1" t="s">
        <v>179</v>
      </c>
      <c r="D106" s="2"/>
      <c r="E106" s="2"/>
      <c r="F106" s="2"/>
      <c r="H106" s="236">
        <f>$O$84-L68</f>
        <v>-595.33199999999999</v>
      </c>
      <c r="I106" s="236"/>
      <c r="J106" s="236"/>
      <c r="L106" s="237">
        <f>$O$84-L69</f>
        <v>-468.95400000000001</v>
      </c>
      <c r="M106" s="238"/>
      <c r="N106" s="38"/>
      <c r="O106" s="237">
        <f>$O$84-L70</f>
        <v>-393.69599999999997</v>
      </c>
      <c r="P106" s="253"/>
      <c r="Q106" s="238"/>
    </row>
    <row r="107" spans="2:17" x14ac:dyDescent="0.2">
      <c r="B107" s="1"/>
      <c r="D107" s="2"/>
      <c r="E107" s="2"/>
      <c r="F107" s="2"/>
      <c r="H107" s="38"/>
      <c r="I107" s="38"/>
      <c r="L107" s="38"/>
      <c r="M107" s="38"/>
      <c r="N107" s="38"/>
      <c r="O107" s="38"/>
      <c r="P107" s="38"/>
    </row>
    <row r="108" spans="2:17" x14ac:dyDescent="0.2">
      <c r="B108" s="1" t="s">
        <v>181</v>
      </c>
      <c r="D108" s="2"/>
      <c r="E108" s="2"/>
      <c r="F108" s="2"/>
      <c r="H108" s="236">
        <f>H106*12</f>
        <v>-7143.9840000000004</v>
      </c>
      <c r="I108" s="236"/>
      <c r="J108" s="236"/>
      <c r="L108" s="237">
        <f>L106*12</f>
        <v>-5627.4480000000003</v>
      </c>
      <c r="M108" s="238"/>
      <c r="N108" s="38"/>
      <c r="O108" s="237">
        <f>O106*12</f>
        <v>-4724.3519999999999</v>
      </c>
      <c r="P108" s="253"/>
      <c r="Q108" s="238"/>
    </row>
    <row r="109" spans="2:17" x14ac:dyDescent="0.2">
      <c r="B109" s="1"/>
      <c r="D109" s="2"/>
      <c r="E109" s="2"/>
      <c r="F109" s="2"/>
      <c r="H109" s="38"/>
      <c r="I109" s="38"/>
      <c r="L109" s="164"/>
      <c r="M109" s="38"/>
      <c r="N109" s="38"/>
      <c r="O109" s="38"/>
      <c r="P109" s="38"/>
    </row>
    <row r="110" spans="2:17" x14ac:dyDescent="0.2">
      <c r="B110" s="1" t="s">
        <v>182</v>
      </c>
      <c r="D110" s="2"/>
      <c r="E110" s="2"/>
      <c r="F110" s="2"/>
      <c r="H110" s="236">
        <f>H108*3</f>
        <v>-21431.952000000001</v>
      </c>
      <c r="I110" s="236"/>
      <c r="J110" s="236"/>
      <c r="L110" s="237">
        <f>L108*4</f>
        <v>-22509.792000000001</v>
      </c>
      <c r="M110" s="238"/>
      <c r="N110" s="38"/>
      <c r="O110" s="237">
        <f>O108*5</f>
        <v>-23621.759999999998</v>
      </c>
      <c r="P110" s="253"/>
      <c r="Q110" s="238"/>
    </row>
    <row r="111" spans="2:17" ht="33.75" customHeight="1" x14ac:dyDescent="0.2"/>
    <row r="132" spans="2:16" ht="13.5" thickBot="1" x14ac:dyDescent="0.25"/>
    <row r="133" spans="2:16" ht="14.25" x14ac:dyDescent="0.2">
      <c r="B133" s="209" t="s">
        <v>66</v>
      </c>
      <c r="C133" s="192"/>
      <c r="D133" s="192"/>
      <c r="E133" s="192"/>
      <c r="F133" s="192"/>
      <c r="G133" s="192"/>
      <c r="H133" s="192"/>
      <c r="I133" s="192"/>
      <c r="J133" s="192"/>
      <c r="K133" s="192"/>
      <c r="L133" s="192"/>
      <c r="M133" s="192"/>
      <c r="N133" s="192"/>
      <c r="O133" s="198"/>
      <c r="P133" s="199"/>
    </row>
    <row r="134" spans="2:16" ht="14.25" x14ac:dyDescent="0.2">
      <c r="B134" s="193" t="s">
        <v>11</v>
      </c>
      <c r="C134" s="4"/>
      <c r="D134" s="4"/>
      <c r="E134" s="4"/>
      <c r="F134" s="4"/>
      <c r="G134" s="4"/>
      <c r="H134" s="4"/>
      <c r="I134" s="4"/>
      <c r="J134" s="4"/>
      <c r="K134" s="4"/>
      <c r="L134" s="290">
        <f>D14</f>
        <v>18000</v>
      </c>
      <c r="M134" s="290"/>
      <c r="N134" s="194"/>
      <c r="P134" s="200"/>
    </row>
    <row r="135" spans="2:16" ht="14.25" x14ac:dyDescent="0.2">
      <c r="B135" s="193" t="s">
        <v>12</v>
      </c>
      <c r="C135" s="4"/>
      <c r="D135" s="4"/>
      <c r="E135" s="4"/>
      <c r="F135" s="4"/>
      <c r="G135" s="4"/>
      <c r="H135" s="4"/>
      <c r="I135" s="4"/>
      <c r="J135" s="4"/>
      <c r="K135" s="4"/>
      <c r="L135" s="262">
        <f>IF(L134&lt;250000,L134,250000)</f>
        <v>18000</v>
      </c>
      <c r="M135" s="262"/>
      <c r="N135" s="145"/>
      <c r="P135" s="200"/>
    </row>
    <row r="136" spans="2:16" ht="14.25" x14ac:dyDescent="0.2">
      <c r="B136" s="193" t="s">
        <v>13</v>
      </c>
      <c r="C136" s="4"/>
      <c r="D136" s="4"/>
      <c r="E136" s="4"/>
      <c r="F136" s="4"/>
      <c r="G136" s="4"/>
      <c r="H136" s="4"/>
      <c r="I136" s="4"/>
      <c r="J136" s="4"/>
      <c r="K136" s="4"/>
      <c r="L136" s="255">
        <v>0.35</v>
      </c>
      <c r="M136" s="255"/>
      <c r="N136" s="144"/>
      <c r="P136" s="200"/>
    </row>
    <row r="137" spans="2:16" ht="15" thickBot="1" x14ac:dyDescent="0.25">
      <c r="B137" s="195" t="s">
        <v>33</v>
      </c>
      <c r="C137" s="196"/>
      <c r="D137" s="196"/>
      <c r="E137" s="196"/>
      <c r="F137" s="196"/>
      <c r="G137" s="196"/>
      <c r="H137" s="196"/>
      <c r="I137" s="196"/>
      <c r="J137" s="196"/>
      <c r="K137" s="196"/>
      <c r="L137" s="259">
        <f>L136*L135</f>
        <v>6300</v>
      </c>
      <c r="M137" s="259"/>
      <c r="N137" s="197"/>
      <c r="O137" s="201"/>
      <c r="P137" s="202"/>
    </row>
    <row r="138" spans="2:16" ht="14.25" x14ac:dyDescent="0.2">
      <c r="B138" s="137"/>
      <c r="C138" s="4"/>
      <c r="D138" s="4"/>
      <c r="E138" s="4"/>
      <c r="F138" s="4"/>
      <c r="G138" s="4"/>
      <c r="H138" s="4"/>
      <c r="I138" s="4"/>
      <c r="J138" s="4"/>
      <c r="K138" s="4"/>
      <c r="L138" s="262"/>
      <c r="M138" s="262"/>
      <c r="N138" s="145"/>
    </row>
    <row r="139" spans="2:16" x14ac:dyDescent="0.2">
      <c r="L139" s="191"/>
    </row>
    <row r="183" spans="2:20" ht="18" x14ac:dyDescent="0.25">
      <c r="B183" s="231" t="s">
        <v>167</v>
      </c>
      <c r="C183" s="231"/>
      <c r="D183" s="231"/>
      <c r="E183" s="231"/>
      <c r="F183" s="231"/>
      <c r="G183" s="231"/>
      <c r="H183" s="231"/>
      <c r="I183" s="231"/>
      <c r="J183" s="231"/>
      <c r="K183" s="231"/>
      <c r="L183" s="231"/>
      <c r="M183" s="231"/>
      <c r="N183" s="231"/>
      <c r="O183" s="231"/>
      <c r="P183" s="231"/>
      <c r="Q183" s="231"/>
    </row>
    <row r="184" spans="2:20" ht="18" x14ac:dyDescent="0.25">
      <c r="B184" s="127"/>
      <c r="C184" s="127"/>
      <c r="D184" s="127"/>
      <c r="E184" s="127"/>
      <c r="F184" s="127"/>
      <c r="G184" s="127"/>
      <c r="H184" s="127"/>
      <c r="I184" s="127"/>
      <c r="J184" s="127"/>
      <c r="K184" s="127"/>
      <c r="L184" s="127"/>
      <c r="M184" s="127"/>
      <c r="N184" s="127"/>
      <c r="O184" s="127"/>
      <c r="P184" s="127"/>
      <c r="Q184" s="127"/>
    </row>
    <row r="185" spans="2:20" ht="14.25" x14ac:dyDescent="0.2">
      <c r="B185" s="4" t="s">
        <v>144</v>
      </c>
      <c r="C185" s="4"/>
      <c r="D185" s="4"/>
      <c r="E185" s="4"/>
      <c r="F185" s="4"/>
      <c r="H185" s="4"/>
      <c r="I185" s="4"/>
      <c r="L185" s="4"/>
      <c r="M185" s="4"/>
      <c r="N185" s="4"/>
      <c r="O185" s="4"/>
      <c r="P185" s="4"/>
      <c r="Q185" s="4"/>
    </row>
    <row r="186" spans="2:20" ht="14.25" x14ac:dyDescent="0.2">
      <c r="B186" s="168" t="s">
        <v>15</v>
      </c>
      <c r="C186" s="4"/>
      <c r="D186" s="4"/>
      <c r="E186" s="4"/>
      <c r="F186" s="4"/>
      <c r="G186" s="166"/>
      <c r="H186" s="4"/>
      <c r="I186" s="4"/>
      <c r="J186" s="166"/>
      <c r="K186" s="4"/>
      <c r="L186" s="4"/>
      <c r="N186" s="169">
        <f>IF(O17="","",O17)</f>
        <v>60</v>
      </c>
      <c r="O186" s="240" t="s">
        <v>27</v>
      </c>
      <c r="P186" s="240"/>
      <c r="Q186" s="4"/>
      <c r="T186" s="172">
        <f>IF(AND(O17 = 36,O18=30),H27,IF(AND(O17=48,O18=30),H28,IF(AND(O17=60,O18=30),H29,0)))</f>
        <v>378.036</v>
      </c>
    </row>
    <row r="187" spans="2:20" ht="14.25" x14ac:dyDescent="0.2">
      <c r="B187" s="168" t="s">
        <v>145</v>
      </c>
      <c r="C187" s="4"/>
      <c r="D187" s="4"/>
      <c r="E187" s="4"/>
      <c r="F187" s="4"/>
      <c r="G187" s="166"/>
      <c r="H187" s="4"/>
      <c r="I187" s="4"/>
      <c r="J187" s="166"/>
      <c r="K187" s="4"/>
      <c r="L187" s="4"/>
      <c r="N187" s="169">
        <f>IF(O18="","",O18)</f>
        <v>30</v>
      </c>
      <c r="O187" s="240" t="s">
        <v>146</v>
      </c>
      <c r="P187" s="240"/>
      <c r="Q187" s="4"/>
      <c r="T187" s="172">
        <f>IF(AND(O17=36,O18=60),#REF!,IF(AND(O17=48,O18=60),#REF!,IF(AND(O17=60,O18=60),#REF!,0)))</f>
        <v>0</v>
      </c>
    </row>
    <row r="188" spans="2:20" ht="14.25" hidden="1" x14ac:dyDescent="0.2">
      <c r="C188" s="4"/>
      <c r="D188" s="4"/>
      <c r="E188" s="4"/>
      <c r="F188" s="4"/>
      <c r="G188" s="4"/>
      <c r="H188" s="4"/>
      <c r="I188" s="4"/>
      <c r="J188" s="4"/>
      <c r="K188" s="4"/>
      <c r="L188" s="4"/>
      <c r="Q188" s="4"/>
      <c r="T188" s="172">
        <f>IF(AND(O17=36,O18=90),L27,IF(AND(O17=48,O18=90),L28,IF(AND(O17=60,O18=90),L29,0)))</f>
        <v>0</v>
      </c>
    </row>
    <row r="189" spans="2:20" ht="14.25" x14ac:dyDescent="0.2">
      <c r="B189" s="168" t="s">
        <v>177</v>
      </c>
      <c r="N189" s="239">
        <f>SUM(T186:T188)</f>
        <v>378.036</v>
      </c>
      <c r="O189" s="239"/>
      <c r="P189" s="239"/>
    </row>
    <row r="190" spans="2:20" ht="14.25" x14ac:dyDescent="0.2">
      <c r="B190" s="168"/>
      <c r="M190" s="4"/>
      <c r="N190" s="4"/>
      <c r="O190" s="4"/>
      <c r="P190" s="4"/>
      <c r="Q190" s="4"/>
    </row>
    <row r="191" spans="2:20" ht="14.25" x14ac:dyDescent="0.2">
      <c r="B191" s="4" t="s">
        <v>147</v>
      </c>
      <c r="M191" s="4"/>
      <c r="N191" s="4"/>
      <c r="O191" s="4"/>
    </row>
    <row r="192" spans="2:20" ht="14.25" x14ac:dyDescent="0.2">
      <c r="B192" s="168" t="s">
        <v>148</v>
      </c>
      <c r="C192" s="4"/>
      <c r="D192" s="4"/>
      <c r="E192" s="4"/>
      <c r="F192" s="4"/>
      <c r="G192" s="4"/>
      <c r="H192" s="260">
        <f>L136*L135</f>
        <v>6300</v>
      </c>
      <c r="I192" s="260"/>
      <c r="J192" s="260"/>
      <c r="K192" s="174" t="s">
        <v>149</v>
      </c>
      <c r="L192" s="175">
        <f>IF(O17="","",O17)</f>
        <v>60</v>
      </c>
      <c r="M192" s="146" t="s">
        <v>154</v>
      </c>
      <c r="N192" s="242">
        <f>IF(N186="","",(L136*L135)/N186)</f>
        <v>105</v>
      </c>
      <c r="O192" s="242"/>
      <c r="P192" s="242"/>
    </row>
    <row r="193" spans="1:17" ht="14.25" x14ac:dyDescent="0.2">
      <c r="B193" s="168" t="s">
        <v>151</v>
      </c>
      <c r="C193" s="4"/>
      <c r="D193" s="4"/>
      <c r="E193" s="4"/>
      <c r="F193" s="4"/>
      <c r="G193" s="176"/>
      <c r="H193" s="176"/>
      <c r="I193" s="4"/>
      <c r="J193" s="4"/>
      <c r="K193" s="4"/>
      <c r="L193" s="4"/>
      <c r="M193" s="146" t="s">
        <v>154</v>
      </c>
      <c r="N193" s="242">
        <f>SUM(O79:O82)</f>
        <v>0</v>
      </c>
      <c r="O193" s="242"/>
      <c r="P193" s="242"/>
    </row>
    <row r="194" spans="1:17" ht="14.25" x14ac:dyDescent="0.2">
      <c r="B194" s="168" t="s">
        <v>150</v>
      </c>
      <c r="C194" s="4"/>
      <c r="D194" s="4"/>
      <c r="E194" s="4"/>
      <c r="F194" s="4"/>
      <c r="G194" s="4"/>
      <c r="H194" s="4"/>
      <c r="I194" s="4"/>
      <c r="J194" s="4"/>
      <c r="K194" s="4"/>
      <c r="L194" s="4"/>
      <c r="M194" s="177"/>
      <c r="N194" s="243">
        <f>SUM(N192:P193)</f>
        <v>105</v>
      </c>
      <c r="O194" s="243"/>
      <c r="P194" s="243"/>
    </row>
    <row r="195" spans="1:17" ht="14.25" x14ac:dyDescent="0.2">
      <c r="B195" s="168"/>
      <c r="C195" s="4"/>
      <c r="D195" s="4"/>
      <c r="E195" s="4"/>
      <c r="F195" s="4"/>
      <c r="G195" s="4"/>
      <c r="H195" s="4"/>
      <c r="I195" s="4"/>
      <c r="J195" s="4"/>
      <c r="K195" s="4"/>
      <c r="L195" s="4"/>
      <c r="M195" s="177"/>
      <c r="N195" s="177"/>
      <c r="O195" s="177"/>
    </row>
    <row r="196" spans="1:17" ht="14.25" x14ac:dyDescent="0.2">
      <c r="B196" s="178" t="s">
        <v>178</v>
      </c>
      <c r="N196" s="241">
        <f>N189-N194</f>
        <v>273.036</v>
      </c>
      <c r="O196" s="241"/>
      <c r="P196" s="241"/>
    </row>
    <row r="197" spans="1:17" ht="14.25" x14ac:dyDescent="0.2">
      <c r="B197" s="168"/>
      <c r="M197" s="170"/>
      <c r="N197" s="170"/>
      <c r="O197" s="170"/>
    </row>
    <row r="198" spans="1:17" ht="14.25" x14ac:dyDescent="0.2">
      <c r="B198" s="168"/>
      <c r="M198" s="170"/>
      <c r="N198" s="170"/>
      <c r="O198" s="170"/>
    </row>
    <row r="199" spans="1:17" ht="14.25" x14ac:dyDescent="0.2">
      <c r="B199" s="168"/>
      <c r="M199" s="170"/>
      <c r="N199" s="170"/>
      <c r="O199" s="170"/>
    </row>
    <row r="200" spans="1:17" ht="14.25" x14ac:dyDescent="0.2">
      <c r="B200" s="168"/>
      <c r="M200" s="170"/>
      <c r="N200" s="170"/>
      <c r="O200" s="170"/>
    </row>
    <row r="201" spans="1:17" ht="14.25" x14ac:dyDescent="0.2">
      <c r="B201" s="168"/>
      <c r="M201" s="170"/>
      <c r="N201" s="170"/>
      <c r="O201" s="170"/>
    </row>
    <row r="202" spans="1:17" ht="14.25" x14ac:dyDescent="0.2">
      <c r="B202" s="168"/>
      <c r="M202" s="170"/>
      <c r="N202" s="170"/>
      <c r="O202" s="170"/>
    </row>
    <row r="203" spans="1:17" ht="14.25" x14ac:dyDescent="0.2">
      <c r="B203" s="168"/>
      <c r="M203" s="170"/>
      <c r="N203" s="170"/>
      <c r="O203" s="170"/>
    </row>
    <row r="204" spans="1:17" ht="14.25" x14ac:dyDescent="0.2">
      <c r="B204" s="168"/>
      <c r="M204" s="170"/>
      <c r="N204" s="170"/>
      <c r="O204" s="170"/>
    </row>
    <row r="205" spans="1:17" ht="14.25" x14ac:dyDescent="0.2">
      <c r="B205" s="4"/>
      <c r="C205" s="4"/>
      <c r="D205" s="4"/>
      <c r="E205" s="4"/>
      <c r="F205" s="4"/>
      <c r="G205" s="4"/>
      <c r="H205" s="4"/>
      <c r="I205" s="4"/>
      <c r="J205" s="4"/>
      <c r="K205" s="4"/>
      <c r="L205" s="4"/>
      <c r="M205" s="167"/>
      <c r="N205" s="167"/>
      <c r="O205" s="167"/>
    </row>
    <row r="208" spans="1:17" x14ac:dyDescent="0.2">
      <c r="A208"/>
      <c r="B208"/>
      <c r="C208"/>
      <c r="D208"/>
      <c r="E208"/>
      <c r="F208"/>
      <c r="G208"/>
      <c r="H208"/>
      <c r="I208"/>
      <c r="J208"/>
      <c r="K208"/>
      <c r="L208"/>
      <c r="M208"/>
      <c r="N208"/>
      <c r="O208"/>
      <c r="P208"/>
      <c r="Q208"/>
    </row>
    <row r="209" spans="1:18" x14ac:dyDescent="0.2">
      <c r="A209"/>
      <c r="B209"/>
      <c r="C209"/>
      <c r="D209"/>
      <c r="E209"/>
      <c r="F209"/>
      <c r="G209"/>
      <c r="H209"/>
      <c r="I209"/>
      <c r="J209"/>
      <c r="K209"/>
      <c r="L209"/>
      <c r="M209"/>
      <c r="N209"/>
      <c r="O209"/>
      <c r="P209"/>
      <c r="Q209"/>
    </row>
    <row r="210" spans="1:18" x14ac:dyDescent="0.2">
      <c r="A210"/>
      <c r="B210"/>
      <c r="C210"/>
      <c r="D210"/>
      <c r="E210"/>
      <c r="F210"/>
      <c r="G210"/>
      <c r="H210"/>
      <c r="I210"/>
      <c r="J210"/>
      <c r="K210"/>
      <c r="L210"/>
      <c r="M210"/>
      <c r="N210"/>
      <c r="O210"/>
      <c r="P210"/>
      <c r="Q210"/>
    </row>
    <row r="211" spans="1:18" x14ac:dyDescent="0.2">
      <c r="A211"/>
      <c r="B211"/>
      <c r="C211"/>
      <c r="D211"/>
      <c r="E211"/>
      <c r="F211"/>
      <c r="G211"/>
      <c r="H211"/>
      <c r="I211"/>
      <c r="J211"/>
      <c r="K211"/>
      <c r="L211"/>
      <c r="M211"/>
      <c r="N211"/>
      <c r="O211"/>
      <c r="P211"/>
      <c r="Q211"/>
    </row>
    <row r="212" spans="1:18" x14ac:dyDescent="0.2">
      <c r="A212"/>
      <c r="B212"/>
      <c r="C212"/>
      <c r="D212"/>
      <c r="E212"/>
      <c r="F212"/>
      <c r="G212"/>
      <c r="H212"/>
      <c r="I212"/>
      <c r="J212"/>
      <c r="K212"/>
      <c r="L212"/>
      <c r="M212"/>
      <c r="N212"/>
      <c r="O212"/>
      <c r="P212"/>
      <c r="Q212"/>
    </row>
    <row r="213" spans="1:18" ht="15.75" x14ac:dyDescent="0.25">
      <c r="A213"/>
      <c r="B213" s="251" t="s">
        <v>133</v>
      </c>
      <c r="C213" s="252"/>
      <c r="D213" s="252"/>
      <c r="E213" s="252"/>
      <c r="F213" s="252"/>
      <c r="G213" s="252"/>
      <c r="H213" s="252"/>
      <c r="I213" s="252"/>
      <c r="J213" s="252"/>
      <c r="K213" s="252"/>
      <c r="L213"/>
      <c r="M213"/>
      <c r="N213"/>
      <c r="O213"/>
      <c r="P213"/>
      <c r="Q213"/>
    </row>
    <row r="214" spans="1:18" x14ac:dyDescent="0.2">
      <c r="A214"/>
      <c r="B214"/>
      <c r="C214"/>
      <c r="D214"/>
      <c r="E214"/>
      <c r="F214"/>
      <c r="G214"/>
      <c r="H214"/>
      <c r="I214"/>
      <c r="J214"/>
      <c r="K214"/>
      <c r="L214"/>
      <c r="M214"/>
      <c r="N214"/>
      <c r="O214"/>
      <c r="P214"/>
      <c r="Q214"/>
    </row>
    <row r="215" spans="1:18" ht="14.25" customHeight="1" x14ac:dyDescent="0.2">
      <c r="A215"/>
      <c r="B215" s="203" t="s">
        <v>172</v>
      </c>
      <c r="C215"/>
      <c r="D215" s="258" t="str">
        <f>T(M13)</f>
        <v/>
      </c>
      <c r="E215" s="258"/>
      <c r="F215" s="257"/>
      <c r="G215" s="257"/>
      <c r="H215" s="257"/>
      <c r="I215" s="257"/>
      <c r="J215" s="257"/>
      <c r="K215" s="257"/>
      <c r="L215"/>
      <c r="M215"/>
      <c r="N215"/>
      <c r="O215"/>
      <c r="P215"/>
      <c r="Q215"/>
    </row>
    <row r="216" spans="1:18" ht="14.25" customHeight="1" x14ac:dyDescent="0.2">
      <c r="A216"/>
      <c r="B216" s="3" t="s">
        <v>160</v>
      </c>
      <c r="C216"/>
      <c r="D216" s="261" t="str">
        <f>T(M14)</f>
        <v/>
      </c>
      <c r="E216" s="261"/>
      <c r="F216" s="261"/>
      <c r="G216" s="261"/>
      <c r="H216" s="261"/>
      <c r="I216" s="261"/>
      <c r="J216" s="261"/>
      <c r="K216" s="261"/>
      <c r="L216"/>
      <c r="M216"/>
      <c r="N216"/>
      <c r="O216"/>
      <c r="P216"/>
      <c r="Q216"/>
    </row>
    <row r="217" spans="1:18" ht="14.25" customHeight="1" x14ac:dyDescent="0.2">
      <c r="A217"/>
      <c r="B217" s="3" t="s">
        <v>43</v>
      </c>
      <c r="C217"/>
      <c r="D217" s="261" t="str">
        <f>T(M15)</f>
        <v/>
      </c>
      <c r="E217" s="261"/>
      <c r="F217" s="261"/>
      <c r="G217" s="261"/>
      <c r="H217" s="204" t="s">
        <v>42</v>
      </c>
      <c r="I217" s="261" t="str">
        <f>T(M16)</f>
        <v/>
      </c>
      <c r="J217" s="256"/>
      <c r="K217" s="256"/>
      <c r="L217"/>
      <c r="M217"/>
      <c r="N217"/>
      <c r="O217"/>
      <c r="P217"/>
      <c r="Q217"/>
    </row>
    <row r="218" spans="1:18" ht="14.25" customHeight="1" x14ac:dyDescent="0.2">
      <c r="A218"/>
      <c r="B218" s="3" t="s">
        <v>14</v>
      </c>
      <c r="C218"/>
      <c r="D218" s="256" t="str">
        <f>T(D15)</f>
        <v/>
      </c>
      <c r="E218" s="256"/>
      <c r="F218" s="256"/>
      <c r="G218" s="256"/>
      <c r="H218" s="257"/>
      <c r="I218" s="256"/>
      <c r="J218" s="256"/>
      <c r="K218" s="256"/>
      <c r="L218"/>
      <c r="M218"/>
      <c r="N218"/>
      <c r="O218"/>
      <c r="P218"/>
      <c r="Q218"/>
    </row>
    <row r="219" spans="1:18" ht="14.25" customHeight="1" x14ac:dyDescent="0.2">
      <c r="A219"/>
      <c r="C219"/>
      <c r="D219" s="142" t="s">
        <v>130</v>
      </c>
      <c r="E219" s="254"/>
      <c r="F219" s="254"/>
      <c r="G219" s="254"/>
      <c r="H219" s="142" t="s">
        <v>131</v>
      </c>
      <c r="I219" s="254"/>
      <c r="J219" s="254"/>
      <c r="K219" s="254"/>
      <c r="L219"/>
      <c r="M219"/>
      <c r="N219"/>
      <c r="O219"/>
      <c r="P219"/>
      <c r="Q219"/>
    </row>
    <row r="220" spans="1:18" ht="14.25" customHeight="1" x14ac:dyDescent="0.2">
      <c r="A220"/>
      <c r="B220" s="3" t="s">
        <v>132</v>
      </c>
      <c r="C220"/>
      <c r="D220" s="249">
        <f>D14</f>
        <v>18000</v>
      </c>
      <c r="E220" s="249"/>
      <c r="F220" s="249"/>
      <c r="G220" s="249"/>
      <c r="H220" s="249"/>
      <c r="I220" s="249"/>
      <c r="J220" s="249"/>
      <c r="K220" s="249"/>
      <c r="L220"/>
      <c r="M220"/>
      <c r="N220"/>
      <c r="O220"/>
      <c r="P220"/>
      <c r="Q220"/>
    </row>
    <row r="221" spans="1:18" ht="14.25" customHeight="1" x14ac:dyDescent="0.2">
      <c r="A221"/>
      <c r="B221" s="203" t="s">
        <v>171</v>
      </c>
      <c r="C221"/>
      <c r="D221" s="38">
        <v>36</v>
      </c>
      <c r="E221" s="165"/>
      <c r="F221" s="38">
        <v>48</v>
      </c>
      <c r="G221" s="165"/>
      <c r="H221" s="38">
        <v>60</v>
      </c>
      <c r="I221" s="165"/>
      <c r="J221" s="3"/>
      <c r="K221" s="3"/>
      <c r="L221"/>
      <c r="M221"/>
      <c r="N221"/>
      <c r="O221"/>
      <c r="P221"/>
      <c r="Q221"/>
    </row>
    <row r="222" spans="1:18" x14ac:dyDescent="0.2">
      <c r="A222"/>
      <c r="B222"/>
      <c r="C222"/>
      <c r="D222"/>
      <c r="E222"/>
      <c r="F222"/>
      <c r="G222"/>
      <c r="H222"/>
      <c r="I222"/>
      <c r="J222"/>
      <c r="K222"/>
      <c r="L222"/>
      <c r="M222"/>
      <c r="N222"/>
      <c r="O222"/>
      <c r="P222"/>
      <c r="Q222"/>
    </row>
    <row r="223" spans="1:18" ht="19.5" x14ac:dyDescent="0.4">
      <c r="A223"/>
      <c r="B223" s="247" t="s">
        <v>134</v>
      </c>
      <c r="C223" s="247"/>
      <c r="D223" s="247"/>
      <c r="E223" s="247"/>
      <c r="F223" s="247"/>
      <c r="G223" s="247"/>
      <c r="H223" s="247"/>
      <c r="I223" s="247"/>
      <c r="J223" s="247"/>
      <c r="K223" s="247"/>
      <c r="L223" s="247"/>
      <c r="M223" s="247"/>
      <c r="N223" s="247"/>
      <c r="O223" s="247"/>
      <c r="P223" s="247"/>
      <c r="Q223" s="247"/>
      <c r="R223" s="247"/>
    </row>
    <row r="224" spans="1:18" ht="8.25" customHeight="1" x14ac:dyDescent="0.2">
      <c r="A224"/>
      <c r="B224"/>
      <c r="C224"/>
      <c r="D224"/>
      <c r="E224"/>
      <c r="F224"/>
      <c r="G224"/>
      <c r="H224"/>
      <c r="I224"/>
      <c r="J224"/>
      <c r="K224"/>
      <c r="L224"/>
      <c r="M224"/>
      <c r="N224"/>
      <c r="O224"/>
      <c r="P224"/>
      <c r="Q224"/>
    </row>
    <row r="225" spans="1:18" ht="15.75" x14ac:dyDescent="0.25">
      <c r="A225"/>
      <c r="B225" s="117" t="s">
        <v>60</v>
      </c>
      <c r="C225" s="133"/>
      <c r="D225" s="133"/>
      <c r="E225" s="133"/>
      <c r="F225" s="133"/>
      <c r="G225" s="133"/>
      <c r="H225" s="136"/>
      <c r="I225" s="136"/>
      <c r="J225" s="28"/>
      <c r="K225" s="117" t="s">
        <v>61</v>
      </c>
      <c r="L225" s="133"/>
      <c r="M225" s="133"/>
      <c r="N225" s="133"/>
      <c r="O225" s="133"/>
      <c r="P225" s="136"/>
      <c r="Q225" s="136"/>
      <c r="R225" s="133"/>
    </row>
    <row r="226" spans="1:18" x14ac:dyDescent="0.2">
      <c r="A226"/>
      <c r="B226"/>
      <c r="C226"/>
      <c r="D226"/>
      <c r="E226"/>
      <c r="F226"/>
      <c r="G226"/>
      <c r="H226"/>
      <c r="I226"/>
      <c r="J226"/>
      <c r="K226"/>
      <c r="L226"/>
      <c r="M226"/>
      <c r="N226"/>
      <c r="O226"/>
      <c r="P226"/>
      <c r="Q226"/>
    </row>
    <row r="227" spans="1:18" x14ac:dyDescent="0.2">
      <c r="A227"/>
      <c r="B227" t="s">
        <v>46</v>
      </c>
      <c r="C227" s="245"/>
      <c r="D227" s="245"/>
      <c r="E227" s="245"/>
      <c r="F227" s="245"/>
      <c r="G227" s="245"/>
      <c r="H227" s="245"/>
      <c r="I227" s="245"/>
      <c r="J227"/>
      <c r="K227" s="248" t="s">
        <v>47</v>
      </c>
      <c r="L227" s="248"/>
      <c r="M227" s="235"/>
      <c r="N227" s="235"/>
      <c r="O227" s="235"/>
      <c r="P227" s="235"/>
      <c r="Q227" s="235"/>
      <c r="R227" s="235"/>
    </row>
    <row r="228" spans="1:18" x14ac:dyDescent="0.2">
      <c r="A228"/>
      <c r="B228" t="s">
        <v>121</v>
      </c>
      <c r="C228" s="10"/>
      <c r="D228" s="244"/>
      <c r="E228" s="244"/>
      <c r="F228" s="244"/>
      <c r="G228" s="244"/>
      <c r="H228" s="244"/>
      <c r="I228" s="244"/>
      <c r="J228"/>
      <c r="K228" s="250" t="s">
        <v>45</v>
      </c>
      <c r="L228" s="248"/>
      <c r="M228" s="234"/>
      <c r="N228" s="234"/>
      <c r="O228" s="234"/>
      <c r="P228" s="234"/>
      <c r="Q228" s="234"/>
      <c r="R228" s="234"/>
    </row>
    <row r="229" spans="1:18" x14ac:dyDescent="0.2">
      <c r="A229"/>
      <c r="B229" t="s">
        <v>45</v>
      </c>
      <c r="C229" s="245"/>
      <c r="D229" s="245"/>
      <c r="E229" s="245"/>
      <c r="F229" s="245"/>
      <c r="G229" s="245"/>
      <c r="H229" s="245"/>
      <c r="I229" s="245"/>
      <c r="J229"/>
      <c r="K229" s="248" t="s">
        <v>44</v>
      </c>
      <c r="L229" s="248"/>
      <c r="M229" s="234"/>
      <c r="N229" s="234"/>
      <c r="O229" s="234"/>
      <c r="P229" s="234"/>
      <c r="Q229" s="234"/>
      <c r="R229" s="234"/>
    </row>
    <row r="230" spans="1:18" x14ac:dyDescent="0.2">
      <c r="A230"/>
      <c r="B230" t="s">
        <v>44</v>
      </c>
      <c r="C230" s="244"/>
      <c r="D230" s="244"/>
      <c r="E230" s="244"/>
      <c r="F230" s="244"/>
      <c r="G230" s="244"/>
      <c r="H230" s="244"/>
      <c r="I230" s="244"/>
      <c r="J230"/>
      <c r="K230" s="248" t="s">
        <v>43</v>
      </c>
      <c r="L230" s="248"/>
      <c r="M230" s="244"/>
      <c r="N230" s="244"/>
      <c r="O230" s="244"/>
      <c r="P230" s="244"/>
      <c r="Q230" s="244"/>
      <c r="R230" s="244"/>
    </row>
    <row r="231" spans="1:18" x14ac:dyDescent="0.2">
      <c r="A231"/>
      <c r="B231" t="s">
        <v>43</v>
      </c>
      <c r="C231" s="244"/>
      <c r="D231" s="244"/>
      <c r="E231" s="244"/>
      <c r="F231" t="s">
        <v>40</v>
      </c>
      <c r="G231" s="244"/>
      <c r="H231" s="244"/>
      <c r="I231" s="244"/>
      <c r="J231"/>
      <c r="K231" t="s">
        <v>48</v>
      </c>
      <c r="M231" s="246"/>
      <c r="N231" s="246"/>
      <c r="O231" s="246"/>
      <c r="P231" s="246"/>
      <c r="Q231" s="246"/>
      <c r="R231" s="246"/>
    </row>
    <row r="232" spans="1:18" x14ac:dyDescent="0.2">
      <c r="A232"/>
      <c r="B232" t="s">
        <v>42</v>
      </c>
      <c r="C232" s="245"/>
      <c r="D232" s="245"/>
      <c r="E232" s="245"/>
      <c r="F232" s="245"/>
      <c r="G232" s="245"/>
      <c r="H232" s="245"/>
      <c r="I232" s="245"/>
      <c r="J232"/>
      <c r="K232" s="149"/>
      <c r="M232" s="205" t="s">
        <v>173</v>
      </c>
      <c r="N232" s="150"/>
      <c r="O232" s="150"/>
      <c r="P232" s="150"/>
      <c r="Q232" s="150"/>
      <c r="R232" s="150"/>
    </row>
    <row r="233" spans="1:18" x14ac:dyDescent="0.2">
      <c r="A233"/>
      <c r="B233" s="151" t="s">
        <v>138</v>
      </c>
      <c r="C233" s="135"/>
      <c r="D233" s="135"/>
      <c r="E233" s="135"/>
      <c r="F233" s="135"/>
      <c r="G233" s="135"/>
      <c r="J233"/>
      <c r="K233" s="29" t="s">
        <v>127</v>
      </c>
      <c r="L233" s="29"/>
      <c r="M233" s="235"/>
      <c r="N233" s="235"/>
      <c r="O233" s="235"/>
      <c r="P233" s="235"/>
      <c r="Q233" s="235"/>
      <c r="R233" s="235"/>
    </row>
    <row r="234" spans="1:18" x14ac:dyDescent="0.2">
      <c r="A234"/>
      <c r="B234" t="s">
        <v>125</v>
      </c>
      <c r="D234" s="235"/>
      <c r="E234" s="235"/>
      <c r="F234" s="235"/>
      <c r="G234" s="235"/>
      <c r="H234" s="235"/>
      <c r="I234" s="235"/>
      <c r="J234"/>
      <c r="K234" s="29" t="s">
        <v>128</v>
      </c>
      <c r="L234" s="29"/>
      <c r="M234"/>
      <c r="N234" s="234"/>
      <c r="O234" s="234"/>
      <c r="P234" s="234"/>
      <c r="Q234" s="234"/>
      <c r="R234" s="234"/>
    </row>
    <row r="235" spans="1:18" x14ac:dyDescent="0.2">
      <c r="A235"/>
      <c r="B235" t="s">
        <v>126</v>
      </c>
      <c r="D235" s="234"/>
      <c r="E235" s="234"/>
      <c r="F235" s="234"/>
      <c r="G235" s="234"/>
      <c r="H235" s="234"/>
      <c r="I235" s="234"/>
      <c r="J235"/>
      <c r="K235" s="29" t="s">
        <v>51</v>
      </c>
      <c r="L235" s="29"/>
      <c r="M235" s="235"/>
      <c r="N235" s="235"/>
      <c r="O235" s="235"/>
      <c r="P235" s="235"/>
      <c r="Q235" s="235"/>
      <c r="R235" s="235"/>
    </row>
    <row r="236" spans="1:18" x14ac:dyDescent="0.2">
      <c r="A236"/>
      <c r="B236" t="s">
        <v>122</v>
      </c>
      <c r="D236" s="244"/>
      <c r="E236" s="244"/>
      <c r="F236" s="244"/>
      <c r="G236" s="244"/>
      <c r="H236" s="244"/>
      <c r="I236" s="244"/>
      <c r="J236"/>
      <c r="K236" t="s">
        <v>120</v>
      </c>
      <c r="L236"/>
      <c r="M236" s="234"/>
      <c r="N236" s="234"/>
      <c r="O236" s="234"/>
      <c r="P236" s="234"/>
      <c r="Q236" s="234"/>
      <c r="R236" s="234"/>
    </row>
    <row r="237" spans="1:18" x14ac:dyDescent="0.2">
      <c r="A237"/>
      <c r="B237" t="s">
        <v>123</v>
      </c>
      <c r="F237" s="289" t="s">
        <v>124</v>
      </c>
      <c r="G237" s="289"/>
      <c r="H237" s="289"/>
      <c r="I237" s="289"/>
      <c r="J237"/>
      <c r="K237" s="204" t="s">
        <v>174</v>
      </c>
      <c r="L237" s="29"/>
      <c r="M237" s="206"/>
      <c r="N237" s="244"/>
      <c r="O237" s="244"/>
      <c r="P237" s="207"/>
      <c r="Q237" s="244"/>
      <c r="R237" s="244"/>
    </row>
    <row r="238" spans="1:18" x14ac:dyDescent="0.2">
      <c r="A238"/>
      <c r="B238" s="235"/>
      <c r="C238" s="235"/>
      <c r="D238" s="235"/>
      <c r="E238" s="29"/>
      <c r="F238" s="235"/>
      <c r="G238" s="235"/>
      <c r="H238" s="235"/>
      <c r="I238" s="235"/>
      <c r="J238"/>
      <c r="K238" s="146"/>
      <c r="L238" s="146"/>
      <c r="M238" s="208"/>
      <c r="N238" s="245"/>
      <c r="O238" s="245"/>
      <c r="P238" s="245"/>
      <c r="Q238" s="245"/>
      <c r="R238" s="245"/>
    </row>
    <row r="239" spans="1:18" x14ac:dyDescent="0.2">
      <c r="A239"/>
      <c r="B239" s="234"/>
      <c r="C239" s="234"/>
      <c r="D239" s="234"/>
      <c r="E239" s="10"/>
      <c r="F239" s="244"/>
      <c r="G239" s="244"/>
      <c r="H239" s="244"/>
      <c r="I239" s="244"/>
      <c r="J239"/>
      <c r="K239" t="s">
        <v>135</v>
      </c>
      <c r="L239"/>
      <c r="M239" t="s">
        <v>136</v>
      </c>
      <c r="N239" s="234"/>
      <c r="O239" s="234"/>
      <c r="P239" t="s">
        <v>137</v>
      </c>
      <c r="Q239" s="235"/>
      <c r="R239" s="235"/>
    </row>
    <row r="240" spans="1:18" x14ac:dyDescent="0.2">
      <c r="A240"/>
      <c r="B240"/>
      <c r="C240"/>
      <c r="D240"/>
      <c r="E240"/>
      <c r="F240"/>
      <c r="G240"/>
      <c r="H240"/>
      <c r="I240"/>
      <c r="J240"/>
      <c r="K240" s="3"/>
      <c r="L240" s="3"/>
      <c r="M240" s="3"/>
      <c r="N240" s="3"/>
      <c r="O240"/>
      <c r="P240"/>
      <c r="Q240"/>
      <c r="R240"/>
    </row>
    <row r="241" spans="1:18" ht="15.75" x14ac:dyDescent="0.25">
      <c r="A241"/>
      <c r="B241" s="284" t="s">
        <v>59</v>
      </c>
      <c r="C241" s="285"/>
      <c r="D241" s="285"/>
      <c r="E241" s="285"/>
      <c r="F241" s="285"/>
      <c r="G241" s="285"/>
      <c r="H241" s="285"/>
      <c r="I241" s="285"/>
      <c r="J241" s="285"/>
      <c r="K241" s="285"/>
      <c r="L241" s="285"/>
      <c r="M241" s="285"/>
      <c r="N241" s="285"/>
      <c r="O241" s="285"/>
      <c r="P241" s="285"/>
      <c r="Q241" s="285"/>
      <c r="R241" s="285"/>
    </row>
    <row r="242" spans="1:18" x14ac:dyDescent="0.2">
      <c r="A242"/>
      <c r="B242"/>
      <c r="C242"/>
      <c r="D242"/>
      <c r="E242"/>
      <c r="F242"/>
      <c r="G242"/>
      <c r="H242"/>
      <c r="I242"/>
      <c r="J242"/>
      <c r="K242"/>
      <c r="L242"/>
      <c r="M242"/>
      <c r="N242"/>
      <c r="O242"/>
      <c r="P242"/>
      <c r="Q242"/>
    </row>
    <row r="243" spans="1:18" x14ac:dyDescent="0.2">
      <c r="A243"/>
      <c r="B243"/>
      <c r="C243" s="32"/>
      <c r="D243"/>
      <c r="E243"/>
      <c r="F243"/>
      <c r="G243"/>
      <c r="H243"/>
      <c r="I243"/>
      <c r="J243"/>
      <c r="K243"/>
      <c r="L243"/>
      <c r="M243"/>
      <c r="N243"/>
      <c r="O243"/>
      <c r="P243"/>
      <c r="Q243"/>
    </row>
    <row r="244" spans="1:18" x14ac:dyDescent="0.2">
      <c r="A244"/>
      <c r="B244"/>
      <c r="C244"/>
      <c r="D244"/>
      <c r="E244"/>
      <c r="F244"/>
      <c r="G244"/>
      <c r="H244"/>
      <c r="I244"/>
      <c r="J244"/>
      <c r="K244"/>
      <c r="L244"/>
      <c r="M244"/>
      <c r="N244"/>
      <c r="O244"/>
      <c r="P244"/>
      <c r="Q244"/>
    </row>
    <row r="245" spans="1:18" x14ac:dyDescent="0.2">
      <c r="A245"/>
      <c r="B245"/>
      <c r="C245"/>
      <c r="D245"/>
      <c r="E245"/>
      <c r="F245"/>
      <c r="G245"/>
      <c r="H245"/>
      <c r="I245"/>
      <c r="J245"/>
      <c r="K245"/>
      <c r="L245"/>
      <c r="M245"/>
      <c r="N245"/>
      <c r="O245"/>
      <c r="P245"/>
      <c r="Q245"/>
    </row>
    <row r="246" spans="1:18" x14ac:dyDescent="0.2">
      <c r="A246"/>
      <c r="B246"/>
      <c r="C246"/>
      <c r="D246"/>
      <c r="E246"/>
      <c r="F246"/>
      <c r="G246"/>
      <c r="H246"/>
      <c r="I246"/>
      <c r="J246"/>
      <c r="K246"/>
      <c r="L246"/>
      <c r="M246"/>
      <c r="N246"/>
      <c r="O246"/>
      <c r="P246"/>
      <c r="Q246"/>
    </row>
    <row r="247" spans="1:18" x14ac:dyDescent="0.2">
      <c r="A247"/>
      <c r="B247"/>
      <c r="C247"/>
      <c r="D247"/>
      <c r="E247"/>
      <c r="F247"/>
      <c r="G247"/>
      <c r="H247"/>
      <c r="I247"/>
      <c r="J247"/>
      <c r="K247"/>
      <c r="L247"/>
      <c r="M247"/>
      <c r="N247"/>
      <c r="O247"/>
      <c r="P247"/>
      <c r="Q247"/>
    </row>
    <row r="248" spans="1:18" x14ac:dyDescent="0.2">
      <c r="A248"/>
      <c r="B248"/>
      <c r="C248"/>
      <c r="D248"/>
      <c r="E248"/>
      <c r="F248"/>
      <c r="G248"/>
      <c r="H248"/>
      <c r="I248"/>
      <c r="J248"/>
      <c r="K248"/>
      <c r="L248"/>
      <c r="M248"/>
      <c r="N248"/>
      <c r="O248"/>
      <c r="P248"/>
      <c r="Q248"/>
    </row>
    <row r="249" spans="1:18" x14ac:dyDescent="0.2">
      <c r="A249"/>
      <c r="B249"/>
      <c r="C249"/>
      <c r="D249"/>
      <c r="E249"/>
      <c r="F249"/>
      <c r="G249"/>
      <c r="H249"/>
      <c r="I249"/>
      <c r="J249"/>
      <c r="K249"/>
      <c r="L249"/>
      <c r="M249"/>
      <c r="N249"/>
      <c r="O249"/>
      <c r="P249"/>
      <c r="Q249"/>
    </row>
    <row r="250" spans="1:18" x14ac:dyDescent="0.2">
      <c r="A250"/>
      <c r="B250"/>
      <c r="C250"/>
      <c r="D250"/>
      <c r="E250"/>
      <c r="F250"/>
      <c r="G250"/>
      <c r="H250"/>
      <c r="I250"/>
      <c r="J250"/>
      <c r="K250"/>
      <c r="L250"/>
      <c r="M250"/>
      <c r="N250"/>
      <c r="O250"/>
      <c r="P250"/>
      <c r="Q250"/>
    </row>
    <row r="251" spans="1:18" x14ac:dyDescent="0.2">
      <c r="A251"/>
      <c r="B251"/>
      <c r="C251"/>
      <c r="D251"/>
      <c r="E251"/>
      <c r="F251"/>
      <c r="G251"/>
      <c r="H251"/>
      <c r="I251"/>
      <c r="J251"/>
      <c r="K251"/>
      <c r="L251"/>
      <c r="M251"/>
      <c r="N251"/>
      <c r="O251"/>
      <c r="P251"/>
      <c r="Q251"/>
    </row>
    <row r="252" spans="1:18" x14ac:dyDescent="0.2">
      <c r="A252"/>
      <c r="B252"/>
      <c r="C252"/>
      <c r="D252"/>
      <c r="E252"/>
      <c r="F252"/>
      <c r="G252"/>
      <c r="H252"/>
      <c r="I252"/>
      <c r="J252"/>
      <c r="K252"/>
      <c r="L252"/>
      <c r="M252"/>
      <c r="N252"/>
      <c r="O252"/>
      <c r="P252"/>
      <c r="Q252"/>
    </row>
    <row r="253" spans="1:18" x14ac:dyDescent="0.2">
      <c r="A253"/>
      <c r="B253"/>
      <c r="C253"/>
      <c r="D253"/>
      <c r="E253"/>
      <c r="F253"/>
      <c r="G253"/>
      <c r="H253"/>
      <c r="I253"/>
      <c r="J253"/>
      <c r="K253"/>
      <c r="L253"/>
      <c r="M253"/>
      <c r="N253"/>
      <c r="O253"/>
      <c r="P253"/>
      <c r="Q253"/>
    </row>
    <row r="254" spans="1:18" x14ac:dyDescent="0.2">
      <c r="A254"/>
      <c r="B254"/>
      <c r="C254"/>
      <c r="D254"/>
      <c r="E254"/>
      <c r="F254"/>
      <c r="G254"/>
      <c r="H254"/>
      <c r="I254"/>
      <c r="J254"/>
      <c r="K254"/>
      <c r="L254"/>
      <c r="M254"/>
      <c r="N254"/>
      <c r="O254"/>
      <c r="P254"/>
      <c r="Q254"/>
    </row>
    <row r="255" spans="1:18" ht="6.75" customHeight="1" x14ac:dyDescent="0.2">
      <c r="A255"/>
      <c r="B255"/>
      <c r="C255"/>
      <c r="D255"/>
      <c r="E255"/>
      <c r="F255"/>
      <c r="G255"/>
      <c r="H255"/>
      <c r="I255"/>
      <c r="J255"/>
      <c r="K255"/>
      <c r="L255"/>
      <c r="M255"/>
      <c r="N255"/>
      <c r="O255"/>
      <c r="P255"/>
      <c r="Q255"/>
    </row>
    <row r="256" spans="1:18" ht="26.25" x14ac:dyDescent="0.4">
      <c r="A256"/>
      <c r="B256" s="36" t="s">
        <v>62</v>
      </c>
      <c r="C256" s="288"/>
      <c r="D256" s="288"/>
      <c r="E256" s="288"/>
      <c r="F256" s="288"/>
      <c r="G256" s="288"/>
      <c r="H256" s="288"/>
      <c r="I256" s="147"/>
      <c r="J256" s="23"/>
      <c r="K256" s="23"/>
      <c r="L256" s="287"/>
      <c r="M256" s="287"/>
      <c r="N256" s="287"/>
      <c r="O256" s="287"/>
      <c r="P256" s="23"/>
      <c r="Q256" s="23"/>
    </row>
    <row r="257" spans="1:19" x14ac:dyDescent="0.2">
      <c r="A257"/>
      <c r="B257"/>
      <c r="C257" s="152" t="s">
        <v>63</v>
      </c>
      <c r="D257" s="152"/>
      <c r="E257" s="152"/>
      <c r="F257" s="152"/>
      <c r="G257" s="152"/>
      <c r="I257" s="35"/>
      <c r="J257"/>
      <c r="K257"/>
      <c r="L257" s="286" t="s">
        <v>64</v>
      </c>
      <c r="M257" s="286"/>
      <c r="N257" s="286"/>
      <c r="O257" s="286"/>
      <c r="P257"/>
      <c r="Q257"/>
    </row>
    <row r="258" spans="1:19" x14ac:dyDescent="0.2">
      <c r="A258"/>
      <c r="B258"/>
      <c r="C258"/>
      <c r="D258"/>
      <c r="E258"/>
      <c r="F258"/>
      <c r="G258"/>
      <c r="H258"/>
      <c r="I258"/>
      <c r="J258"/>
      <c r="K258"/>
      <c r="L258"/>
      <c r="M258"/>
      <c r="N258"/>
      <c r="O258"/>
      <c r="P258"/>
      <c r="Q258"/>
    </row>
    <row r="259" spans="1:19" x14ac:dyDescent="0.2">
      <c r="A259"/>
      <c r="B259"/>
      <c r="C259"/>
      <c r="D259"/>
      <c r="E259"/>
      <c r="F259"/>
      <c r="G259"/>
      <c r="H259"/>
      <c r="I259"/>
      <c r="J259"/>
      <c r="K259"/>
    </row>
    <row r="260" spans="1:19" ht="21.75" customHeight="1" x14ac:dyDescent="0.25">
      <c r="A260"/>
      <c r="B260"/>
      <c r="C260"/>
      <c r="D260"/>
      <c r="E260"/>
      <c r="F260"/>
      <c r="G260"/>
      <c r="H260"/>
      <c r="I260"/>
      <c r="J260" s="283" t="s">
        <v>129</v>
      </c>
      <c r="K260" s="283"/>
      <c r="L260" s="283"/>
      <c r="M260" s="283"/>
      <c r="N260" s="283"/>
      <c r="O260" s="283"/>
      <c r="P260" s="283"/>
      <c r="Q260" s="283"/>
      <c r="R260" s="283"/>
      <c r="S260" s="143"/>
    </row>
    <row r="261" spans="1:19" ht="9.75" customHeight="1" x14ac:dyDescent="0.2">
      <c r="A261"/>
      <c r="B261"/>
      <c r="C261"/>
      <c r="D261"/>
      <c r="E261"/>
      <c r="F261"/>
      <c r="G261"/>
      <c r="H261"/>
      <c r="I261"/>
      <c r="J261" s="143"/>
      <c r="K261" s="143"/>
      <c r="L261" s="143"/>
      <c r="M261" s="143"/>
      <c r="N261" s="143"/>
      <c r="O261" s="143"/>
      <c r="P261" s="143"/>
      <c r="Q261" s="143"/>
      <c r="R261" s="143"/>
    </row>
    <row r="262" spans="1:19" ht="12.75" customHeight="1" x14ac:dyDescent="0.2">
      <c r="A262"/>
      <c r="B262" s="37" t="s">
        <v>65</v>
      </c>
      <c r="C262" s="37"/>
      <c r="D262" s="37"/>
      <c r="E262" s="37"/>
      <c r="F262" s="37"/>
      <c r="G262" s="37"/>
      <c r="I262" s="148"/>
      <c r="J262" s="143"/>
      <c r="K262" s="143"/>
      <c r="L262" s="143"/>
      <c r="M262" s="143"/>
      <c r="N262" s="143"/>
      <c r="O262" s="143"/>
      <c r="P262" s="143"/>
      <c r="Q262" s="143"/>
      <c r="R262" s="143"/>
    </row>
    <row r="263" spans="1:19" ht="11.25" customHeight="1" x14ac:dyDescent="0.2">
      <c r="C263" s="37"/>
      <c r="D263" s="37"/>
      <c r="E263" s="37"/>
      <c r="F263" s="37"/>
      <c r="G263" s="37"/>
      <c r="I263" s="148"/>
    </row>
  </sheetData>
  <sheetProtection algorithmName="SHA-512" hashValue="WAk7w4n5X+uLNKqftuIj+4j/w0uU+bKUYcuOT/WwiJNAfplIJgiYwqosVMbOvSLWeEMN22YWVDSKZvwhQ2mwqQ==" saltValue="5Wplt8KuWU2jt6nzM9inpg==" spinCount="100000"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O90:Q90"/>
    <mergeCell ref="L135:M135"/>
    <mergeCell ref="B76:F76"/>
    <mergeCell ref="H92:J92"/>
    <mergeCell ref="H99:J99"/>
    <mergeCell ref="B80:F80"/>
    <mergeCell ref="H90:J90"/>
    <mergeCell ref="H86:J86"/>
    <mergeCell ref="H95:J95"/>
    <mergeCell ref="B81:F81"/>
    <mergeCell ref="B82:F82"/>
    <mergeCell ref="H80:J80"/>
    <mergeCell ref="H82:J82"/>
    <mergeCell ref="H97:J97"/>
    <mergeCell ref="H88:J88"/>
    <mergeCell ref="L134:M134"/>
    <mergeCell ref="L104:M104"/>
    <mergeCell ref="L99:M99"/>
    <mergeCell ref="O108:Q108"/>
    <mergeCell ref="H104:J104"/>
    <mergeCell ref="L88:M88"/>
    <mergeCell ref="H76:J76"/>
    <mergeCell ref="L80:M80"/>
    <mergeCell ref="L81:M81"/>
    <mergeCell ref="O74:Q74"/>
    <mergeCell ref="B77:F77"/>
    <mergeCell ref="B79:F79"/>
    <mergeCell ref="H77:J77"/>
    <mergeCell ref="J260:R260"/>
    <mergeCell ref="N234:R234"/>
    <mergeCell ref="N237:O237"/>
    <mergeCell ref="N238:R238"/>
    <mergeCell ref="N239:O239"/>
    <mergeCell ref="Q239:R239"/>
    <mergeCell ref="B241:R241"/>
    <mergeCell ref="L257:O257"/>
    <mergeCell ref="L256:O256"/>
    <mergeCell ref="Q237:R237"/>
    <mergeCell ref="M235:R235"/>
    <mergeCell ref="C256:H256"/>
    <mergeCell ref="B239:D239"/>
    <mergeCell ref="F239:I239"/>
    <mergeCell ref="F238:I238"/>
    <mergeCell ref="F237:I237"/>
    <mergeCell ref="B238:D238"/>
    <mergeCell ref="I217:K217"/>
    <mergeCell ref="O104:Q104"/>
    <mergeCell ref="O88:Q88"/>
    <mergeCell ref="O101:Q101"/>
    <mergeCell ref="O99:Q99"/>
    <mergeCell ref="L86:M86"/>
    <mergeCell ref="B9:R9"/>
    <mergeCell ref="M11:R11"/>
    <mergeCell ref="M13:R13"/>
    <mergeCell ref="M14:R14"/>
    <mergeCell ref="K14:L14"/>
    <mergeCell ref="D14:I14"/>
    <mergeCell ref="K13:L13"/>
    <mergeCell ref="D13:I13"/>
    <mergeCell ref="D64:I64"/>
    <mergeCell ref="K64:L64"/>
    <mergeCell ref="M64:Q64"/>
    <mergeCell ref="M15:R15"/>
    <mergeCell ref="M16:R16"/>
    <mergeCell ref="O18:R18"/>
    <mergeCell ref="D15:I15"/>
    <mergeCell ref="H26:J26"/>
    <mergeCell ref="D63:I63"/>
    <mergeCell ref="B24:R24"/>
    <mergeCell ref="K17:N17"/>
    <mergeCell ref="O17:R17"/>
    <mergeCell ref="B22:L22"/>
    <mergeCell ref="D216:K216"/>
    <mergeCell ref="M229:R229"/>
    <mergeCell ref="L138:M138"/>
    <mergeCell ref="O72:Q72"/>
    <mergeCell ref="L74:M74"/>
    <mergeCell ref="L76:M76"/>
    <mergeCell ref="L79:M79"/>
    <mergeCell ref="O76:Q76"/>
    <mergeCell ref="O79:Q79"/>
    <mergeCell ref="O75:Q75"/>
    <mergeCell ref="L110:M110"/>
    <mergeCell ref="O81:Q81"/>
    <mergeCell ref="O82:Q82"/>
    <mergeCell ref="O84:Q84"/>
    <mergeCell ref="O86:Q86"/>
    <mergeCell ref="L92:M92"/>
    <mergeCell ref="O80:Q80"/>
    <mergeCell ref="O77:Q77"/>
    <mergeCell ref="O92:Q92"/>
    <mergeCell ref="L95:M95"/>
    <mergeCell ref="L90:M90"/>
    <mergeCell ref="O95:Q95"/>
    <mergeCell ref="L97:M97"/>
    <mergeCell ref="O97:Q97"/>
    <mergeCell ref="K228:L228"/>
    <mergeCell ref="M227:R227"/>
    <mergeCell ref="K227:L227"/>
    <mergeCell ref="C231:E231"/>
    <mergeCell ref="M230:R230"/>
    <mergeCell ref="C227:I227"/>
    <mergeCell ref="H106:J106"/>
    <mergeCell ref="H108:J108"/>
    <mergeCell ref="B183:Q183"/>
    <mergeCell ref="B213:K213"/>
    <mergeCell ref="H110:J110"/>
    <mergeCell ref="O110:Q110"/>
    <mergeCell ref="O106:Q106"/>
    <mergeCell ref="N193:P193"/>
    <mergeCell ref="L106:M106"/>
    <mergeCell ref="L108:M108"/>
    <mergeCell ref="I219:K219"/>
    <mergeCell ref="E219:G219"/>
    <mergeCell ref="L136:M136"/>
    <mergeCell ref="D218:K218"/>
    <mergeCell ref="D215:K215"/>
    <mergeCell ref="L137:M137"/>
    <mergeCell ref="H192:J192"/>
    <mergeCell ref="D217:G217"/>
    <mergeCell ref="M236:R236"/>
    <mergeCell ref="M233:R233"/>
    <mergeCell ref="H101:J101"/>
    <mergeCell ref="L101:M101"/>
    <mergeCell ref="N189:P189"/>
    <mergeCell ref="O186:P186"/>
    <mergeCell ref="O187:P187"/>
    <mergeCell ref="N196:P196"/>
    <mergeCell ref="N192:P192"/>
    <mergeCell ref="N194:P194"/>
    <mergeCell ref="D236:I236"/>
    <mergeCell ref="G231:I231"/>
    <mergeCell ref="D235:I235"/>
    <mergeCell ref="D234:I234"/>
    <mergeCell ref="C232:I232"/>
    <mergeCell ref="M231:R231"/>
    <mergeCell ref="B223:R223"/>
    <mergeCell ref="M228:R228"/>
    <mergeCell ref="C230:I230"/>
    <mergeCell ref="C229:I229"/>
    <mergeCell ref="K230:L230"/>
    <mergeCell ref="K229:L229"/>
    <mergeCell ref="D220:K220"/>
    <mergeCell ref="D228:I228"/>
    <mergeCell ref="L29:N29"/>
    <mergeCell ref="B20:R21"/>
    <mergeCell ref="L26:N26"/>
    <mergeCell ref="L28:N28"/>
    <mergeCell ref="H28:J28"/>
    <mergeCell ref="H29:J29"/>
    <mergeCell ref="B54:R54"/>
    <mergeCell ref="M62:Q62"/>
    <mergeCell ref="D69:F69"/>
    <mergeCell ref="E45:T45"/>
    <mergeCell ref="B53:Q53"/>
    <mergeCell ref="L69:N69"/>
    <mergeCell ref="H69:J69"/>
    <mergeCell ref="B61:Q61"/>
    <mergeCell ref="D68:F68"/>
    <mergeCell ref="L66:N66"/>
    <mergeCell ref="H66:J66"/>
    <mergeCell ref="H68:J68"/>
    <mergeCell ref="L68:N68"/>
    <mergeCell ref="D66:F66"/>
    <mergeCell ref="L30:S30"/>
    <mergeCell ref="L27:N27"/>
    <mergeCell ref="H27:J27"/>
    <mergeCell ref="H84:M84"/>
    <mergeCell ref="H81:J81"/>
    <mergeCell ref="H79:J79"/>
    <mergeCell ref="L82:M82"/>
    <mergeCell ref="L77:M77"/>
    <mergeCell ref="B75:F75"/>
    <mergeCell ref="L72:M72"/>
    <mergeCell ref="D70:F70"/>
    <mergeCell ref="H72:J72"/>
    <mergeCell ref="L70:N70"/>
    <mergeCell ref="B74:F74"/>
    <mergeCell ref="H70:J70"/>
    <mergeCell ref="H75:J75"/>
    <mergeCell ref="B72:F72"/>
    <mergeCell ref="L75:M75"/>
    <mergeCell ref="H74:J74"/>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20.25" customHeight="1" x14ac:dyDescent="0.25">
      <c r="B7" s="294" t="s">
        <v>94</v>
      </c>
      <c r="C7" s="294"/>
      <c r="D7" s="294"/>
      <c r="E7" s="294"/>
      <c r="F7" s="294"/>
      <c r="G7" s="294"/>
      <c r="H7" s="294"/>
      <c r="I7" s="294"/>
      <c r="J7" s="294"/>
      <c r="K7" s="90"/>
    </row>
    <row r="8" spans="2:14" ht="21" customHeight="1" x14ac:dyDescent="0.25">
      <c r="B8" s="17" t="s">
        <v>3</v>
      </c>
      <c r="C8" s="17"/>
      <c r="D8" s="78">
        <f>'Customer Info'!D24</f>
        <v>10000</v>
      </c>
      <c r="E8" s="17"/>
      <c r="H8" s="22" t="s">
        <v>16</v>
      </c>
      <c r="I8" s="17"/>
      <c r="J8" s="76">
        <f ca="1">NOW()</f>
        <v>45552.479119791664</v>
      </c>
    </row>
    <row r="9" spans="2:14" ht="18" x14ac:dyDescent="0.25">
      <c r="B9" s="17" t="s">
        <v>14</v>
      </c>
      <c r="C9" s="17"/>
      <c r="D9" s="77" t="str">
        <f>'Customer Info'!D23</f>
        <v>Ultrasound</v>
      </c>
      <c r="E9" s="17"/>
      <c r="H9" s="22" t="s">
        <v>17</v>
      </c>
      <c r="I9" s="17"/>
      <c r="J9" s="77" t="str">
        <f>'Customer Info'!D27</f>
        <v>BCF Technology USA</v>
      </c>
    </row>
    <row r="11" spans="2:14" ht="15" x14ac:dyDescent="0.2">
      <c r="B11" s="120" t="s">
        <v>15</v>
      </c>
      <c r="C11" s="20"/>
      <c r="D11" s="120" t="s">
        <v>96</v>
      </c>
      <c r="E11" s="20"/>
      <c r="F11" s="120" t="s">
        <v>77</v>
      </c>
      <c r="G11" s="3"/>
      <c r="H11" s="120" t="s">
        <v>78</v>
      </c>
      <c r="I11" s="20"/>
      <c r="J11" s="39"/>
    </row>
    <row r="12" spans="2:14" x14ac:dyDescent="0.2">
      <c r="B12" s="3"/>
      <c r="C12" s="3"/>
      <c r="D12" s="3"/>
      <c r="E12" s="3"/>
      <c r="F12" s="3"/>
      <c r="G12" s="3"/>
      <c r="H12" s="3"/>
    </row>
    <row r="13" spans="2:14" x14ac:dyDescent="0.2">
      <c r="B13" s="38" t="s">
        <v>6</v>
      </c>
      <c r="C13" s="3"/>
      <c r="D13" s="50">
        <f>RateTable!C6*$D$8</f>
        <v>320.33</v>
      </c>
      <c r="F13" s="50">
        <f>RateTable!E6*$D$8</f>
        <v>320.39999999999998</v>
      </c>
      <c r="H13" s="50">
        <f>RateTable!G6*$D$8</f>
        <v>330.74</v>
      </c>
      <c r="J13" s="50"/>
    </row>
    <row r="14" spans="2:14" x14ac:dyDescent="0.2">
      <c r="B14" s="38" t="s">
        <v>7</v>
      </c>
      <c r="C14" s="3"/>
      <c r="D14" s="50">
        <f>RateTable!C7*$D$8</f>
        <v>251.23</v>
      </c>
      <c r="F14" s="50">
        <f>RateTable!E7*$D$8</f>
        <v>250.8</v>
      </c>
      <c r="H14" s="50">
        <f>RateTable!G7*$D$8</f>
        <v>260.52999999999997</v>
      </c>
      <c r="J14" s="50"/>
    </row>
    <row r="15" spans="2:14" x14ac:dyDescent="0.2">
      <c r="B15" s="38" t="s">
        <v>8</v>
      </c>
      <c r="C15" s="3"/>
      <c r="D15" s="50">
        <f>RateTable!C8*$D$8</f>
        <v>210.02</v>
      </c>
      <c r="F15" s="50">
        <f>RateTable!E8*$D$8</f>
        <v>204.20000000000002</v>
      </c>
      <c r="H15" s="50">
        <f>RateTable!G8*$D$8</f>
        <v>218.72</v>
      </c>
      <c r="J15" s="50"/>
    </row>
    <row r="16" spans="2:14" hidden="1" x14ac:dyDescent="0.2">
      <c r="B16" s="38"/>
      <c r="C16" s="3"/>
      <c r="D16" s="51"/>
      <c r="F16" s="51"/>
      <c r="H16" s="52"/>
      <c r="J16" s="52"/>
    </row>
    <row r="18" spans="2:10" ht="15.75" x14ac:dyDescent="0.25">
      <c r="B18" s="299" t="s">
        <v>23</v>
      </c>
      <c r="C18" s="299"/>
      <c r="D18" s="299"/>
      <c r="E18" s="53"/>
      <c r="F18" s="19" t="s">
        <v>18</v>
      </c>
      <c r="G18" s="53"/>
      <c r="H18" s="19" t="s">
        <v>19</v>
      </c>
      <c r="I18" s="53"/>
      <c r="J18" s="19" t="s">
        <v>20</v>
      </c>
    </row>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9" spans="2:10" hidden="1" x14ac:dyDescent="0.2"/>
    <row r="30" spans="2:10" ht="20.25" x14ac:dyDescent="0.3">
      <c r="D30" s="298" t="s">
        <v>22</v>
      </c>
      <c r="E30" s="298"/>
      <c r="F30" s="298"/>
      <c r="G30" s="298"/>
      <c r="H30" s="298"/>
      <c r="J30" s="54">
        <f>SUM(J20:J27)</f>
        <v>2500</v>
      </c>
    </row>
    <row r="32" spans="2:10" ht="15.75" x14ac:dyDescent="0.25">
      <c r="B32" s="121" t="s">
        <v>97</v>
      </c>
      <c r="C32" s="122"/>
      <c r="D32" s="123" t="s">
        <v>6</v>
      </c>
      <c r="E32" s="123"/>
      <c r="F32" s="123" t="s">
        <v>81</v>
      </c>
      <c r="G32" s="123"/>
      <c r="H32" s="123" t="s">
        <v>82</v>
      </c>
      <c r="J32" s="70"/>
    </row>
    <row r="33" spans="2:10" ht="15.75" x14ac:dyDescent="0.25">
      <c r="B33" s="92"/>
      <c r="C33" s="28"/>
      <c r="D33" s="28"/>
      <c r="E33" s="28"/>
      <c r="F33" s="28"/>
      <c r="G33" s="28"/>
      <c r="H33" s="28"/>
    </row>
    <row r="34" spans="2:10" ht="15.75" x14ac:dyDescent="0.25">
      <c r="B34" s="92" t="s">
        <v>24</v>
      </c>
      <c r="C34" s="28"/>
      <c r="D34" s="93">
        <f>$J$30-D13</f>
        <v>2179.67</v>
      </c>
      <c r="E34" s="28"/>
      <c r="F34" s="93">
        <f>$J$30-D14</f>
        <v>2248.77</v>
      </c>
      <c r="G34" s="28"/>
      <c r="H34" s="93">
        <f>$J$30-D15</f>
        <v>2289.98</v>
      </c>
      <c r="J34" s="71"/>
    </row>
    <row r="35" spans="2:10" ht="15.75" x14ac:dyDescent="0.25">
      <c r="B35" s="92"/>
      <c r="C35" s="28"/>
      <c r="D35" s="94"/>
      <c r="E35" s="28"/>
      <c r="F35" s="94"/>
      <c r="G35" s="28"/>
      <c r="H35" s="94"/>
    </row>
    <row r="36" spans="2:10" ht="15.75" x14ac:dyDescent="0.25">
      <c r="B36" s="92" t="s">
        <v>25</v>
      </c>
      <c r="C36" s="28"/>
      <c r="D36" s="93">
        <f>D34*12</f>
        <v>26156.04</v>
      </c>
      <c r="E36" s="28"/>
      <c r="F36" s="93">
        <f>F34*12</f>
        <v>26985.239999999998</v>
      </c>
      <c r="G36" s="28"/>
      <c r="H36" s="93">
        <f>H34*12</f>
        <v>27479.760000000002</v>
      </c>
      <c r="J36" s="71"/>
    </row>
    <row r="37" spans="2:10" ht="15.75" x14ac:dyDescent="0.25">
      <c r="B37" s="92"/>
      <c r="C37" s="28"/>
      <c r="D37" s="94"/>
      <c r="E37" s="28"/>
      <c r="F37" s="94"/>
      <c r="G37" s="28"/>
      <c r="H37" s="94"/>
    </row>
    <row r="38" spans="2:10" ht="15.75" x14ac:dyDescent="0.25">
      <c r="B38" s="92" t="s">
        <v>26</v>
      </c>
      <c r="C38" s="28"/>
      <c r="D38" s="93">
        <f>D36*3</f>
        <v>78468.12</v>
      </c>
      <c r="E38" s="28"/>
      <c r="F38" s="93">
        <f>F36*4</f>
        <v>107940.95999999999</v>
      </c>
      <c r="G38" s="28"/>
      <c r="H38" s="93">
        <f>H36*5</f>
        <v>137398.80000000002</v>
      </c>
      <c r="J38" s="71"/>
    </row>
    <row r="39" spans="2:10" ht="15.75" hidden="1" x14ac:dyDescent="0.25">
      <c r="B39" s="92"/>
      <c r="C39" s="28"/>
      <c r="D39" s="95"/>
      <c r="E39" s="28"/>
      <c r="F39" s="95"/>
      <c r="G39" s="28"/>
      <c r="H39" s="95"/>
      <c r="J39" s="21"/>
    </row>
    <row r="40" spans="2:10" ht="15" x14ac:dyDescent="0.2">
      <c r="B40" s="28"/>
      <c r="C40" s="28"/>
      <c r="D40" s="28"/>
      <c r="E40" s="28"/>
      <c r="F40" s="28"/>
      <c r="G40" s="28"/>
      <c r="H40" s="28"/>
    </row>
    <row r="41" spans="2:10" ht="15.75" x14ac:dyDescent="0.25">
      <c r="B41" s="121" t="s">
        <v>79</v>
      </c>
      <c r="C41" s="122"/>
      <c r="D41" s="123" t="s">
        <v>6</v>
      </c>
      <c r="E41" s="123"/>
      <c r="F41" s="123" t="s">
        <v>81</v>
      </c>
      <c r="G41" s="123"/>
      <c r="H41" s="123" t="s">
        <v>82</v>
      </c>
      <c r="J41" s="70"/>
    </row>
    <row r="42" spans="2:10" ht="15.75" x14ac:dyDescent="0.25">
      <c r="B42" s="92"/>
      <c r="C42" s="28"/>
      <c r="D42" s="28"/>
      <c r="E42" s="28"/>
      <c r="F42" s="28"/>
      <c r="G42" s="28"/>
      <c r="H42" s="28"/>
    </row>
    <row r="43" spans="2:10" ht="15.75" x14ac:dyDescent="0.25">
      <c r="B43" s="92" t="s">
        <v>24</v>
      </c>
      <c r="C43" s="28"/>
      <c r="D43" s="93">
        <f>$J$30-F13</f>
        <v>2179.6</v>
      </c>
      <c r="E43" s="94"/>
      <c r="F43" s="93">
        <f>$J$30-F14</f>
        <v>2249.1999999999998</v>
      </c>
      <c r="G43" s="94"/>
      <c r="H43" s="93">
        <f>$J$30-F15</f>
        <v>2295.8000000000002</v>
      </c>
      <c r="J43" s="71"/>
    </row>
    <row r="44" spans="2:10" ht="15.75" x14ac:dyDescent="0.25">
      <c r="B44" s="92"/>
      <c r="C44" s="28"/>
      <c r="D44" s="94"/>
      <c r="E44" s="94"/>
      <c r="F44" s="94"/>
      <c r="G44" s="94"/>
      <c r="H44" s="94"/>
    </row>
    <row r="45" spans="2:10" ht="15.75" x14ac:dyDescent="0.25">
      <c r="B45" s="92" t="s">
        <v>25</v>
      </c>
      <c r="C45" s="28"/>
      <c r="D45" s="93">
        <f>D43*12</f>
        <v>26155.199999999997</v>
      </c>
      <c r="E45" s="94"/>
      <c r="F45" s="93">
        <f>F43*12</f>
        <v>26990.399999999998</v>
      </c>
      <c r="G45" s="94"/>
      <c r="H45" s="93">
        <f>H43*12</f>
        <v>27549.600000000002</v>
      </c>
      <c r="J45" s="71"/>
    </row>
    <row r="46" spans="2:10" ht="15.75" x14ac:dyDescent="0.25">
      <c r="B46" s="92"/>
      <c r="C46" s="28"/>
      <c r="D46" s="94"/>
      <c r="E46" s="94"/>
      <c r="F46" s="96"/>
      <c r="G46" s="94"/>
      <c r="H46" s="94"/>
    </row>
    <row r="47" spans="2:10" ht="15.75" x14ac:dyDescent="0.25">
      <c r="B47" s="92" t="s">
        <v>26</v>
      </c>
      <c r="C47" s="28"/>
      <c r="D47" s="93">
        <f>D45*3</f>
        <v>78465.599999999991</v>
      </c>
      <c r="E47" s="94"/>
      <c r="F47" s="93">
        <f>F45*4</f>
        <v>107961.59999999999</v>
      </c>
      <c r="G47" s="94"/>
      <c r="H47" s="93">
        <f>H45*5</f>
        <v>137748</v>
      </c>
      <c r="J47" s="71"/>
    </row>
    <row r="48" spans="2:10" ht="15" hidden="1" x14ac:dyDescent="0.2">
      <c r="B48" s="28"/>
      <c r="C48" s="28"/>
      <c r="D48" s="28"/>
      <c r="E48" s="28"/>
      <c r="F48" s="28"/>
      <c r="G48" s="28"/>
      <c r="H48" s="28"/>
    </row>
    <row r="49" spans="2:10" ht="15" x14ac:dyDescent="0.2">
      <c r="B49" s="28"/>
      <c r="C49" s="28"/>
      <c r="D49" s="28"/>
      <c r="E49" s="28"/>
      <c r="F49" s="28"/>
      <c r="G49" s="28"/>
      <c r="H49" s="28"/>
    </row>
    <row r="50" spans="2:10" ht="15.75" x14ac:dyDescent="0.25">
      <c r="B50" s="121" t="s">
        <v>80</v>
      </c>
      <c r="C50" s="122"/>
      <c r="D50" s="123" t="s">
        <v>6</v>
      </c>
      <c r="E50" s="123"/>
      <c r="F50" s="123" t="s">
        <v>81</v>
      </c>
      <c r="G50" s="123"/>
      <c r="H50" s="123" t="s">
        <v>82</v>
      </c>
      <c r="J50" s="70"/>
    </row>
    <row r="51" spans="2:10" ht="15.75" x14ac:dyDescent="0.25">
      <c r="B51" s="92"/>
      <c r="C51" s="28"/>
      <c r="D51" s="28"/>
      <c r="E51" s="28"/>
      <c r="F51" s="28"/>
      <c r="G51" s="28"/>
      <c r="H51" s="28"/>
    </row>
    <row r="52" spans="2:10" ht="15.75" x14ac:dyDescent="0.25">
      <c r="B52" s="92" t="s">
        <v>24</v>
      </c>
      <c r="C52" s="28"/>
      <c r="D52" s="93">
        <f>$J$30-H13</f>
        <v>2169.2600000000002</v>
      </c>
      <c r="E52" s="94"/>
      <c r="F52" s="93">
        <f>$J$30-H14</f>
        <v>2239.4700000000003</v>
      </c>
      <c r="G52" s="94"/>
      <c r="H52" s="93">
        <f>$J$30-H15</f>
        <v>2281.2800000000002</v>
      </c>
      <c r="J52" s="71"/>
    </row>
    <row r="53" spans="2:10" ht="15.75" x14ac:dyDescent="0.25">
      <c r="B53" s="92"/>
      <c r="C53" s="28"/>
      <c r="D53" s="94"/>
      <c r="E53" s="94"/>
      <c r="F53" s="94"/>
      <c r="G53" s="94"/>
      <c r="H53" s="94"/>
    </row>
    <row r="54" spans="2:10" ht="15.75" x14ac:dyDescent="0.25">
      <c r="B54" s="92" t="s">
        <v>25</v>
      </c>
      <c r="C54" s="28"/>
      <c r="D54" s="93">
        <f>D52*12</f>
        <v>26031.120000000003</v>
      </c>
      <c r="E54" s="94"/>
      <c r="F54" s="93">
        <f>F52*12</f>
        <v>26873.640000000003</v>
      </c>
      <c r="G54" s="94"/>
      <c r="H54" s="93">
        <f>H52*12</f>
        <v>27375.360000000001</v>
      </c>
      <c r="J54" s="71"/>
    </row>
    <row r="55" spans="2:10" ht="15.75" x14ac:dyDescent="0.25">
      <c r="B55" s="92"/>
      <c r="C55" s="28"/>
      <c r="D55" s="94"/>
      <c r="E55" s="94"/>
      <c r="F55" s="96"/>
      <c r="G55" s="94"/>
      <c r="H55" s="94"/>
    </row>
    <row r="56" spans="2:10" ht="15.75" x14ac:dyDescent="0.25">
      <c r="B56" s="92" t="s">
        <v>26</v>
      </c>
      <c r="C56" s="28"/>
      <c r="D56" s="93">
        <f>D54*3</f>
        <v>78093.360000000015</v>
      </c>
      <c r="E56" s="94"/>
      <c r="F56" s="93">
        <f>F54*4</f>
        <v>107494.56000000001</v>
      </c>
      <c r="G56" s="94"/>
      <c r="H56" s="93">
        <f>H54*5</f>
        <v>136876.79999999999</v>
      </c>
      <c r="J56" s="71"/>
    </row>
    <row r="57" spans="2:10" hidden="1" x14ac:dyDescent="0.2"/>
    <row r="59" spans="2:10" x14ac:dyDescent="0.2">
      <c r="F59" s="55"/>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18" x14ac:dyDescent="0.25">
      <c r="B7" s="294" t="s">
        <v>94</v>
      </c>
      <c r="C7" s="294"/>
      <c r="D7" s="294"/>
      <c r="E7" s="294"/>
      <c r="F7" s="294"/>
      <c r="G7" s="294"/>
      <c r="H7" s="294"/>
      <c r="I7" s="294"/>
      <c r="J7" s="294"/>
    </row>
    <row r="8" spans="2:14" ht="18" x14ac:dyDescent="0.25">
      <c r="B8" s="17" t="s">
        <v>3</v>
      </c>
      <c r="C8" s="17"/>
      <c r="D8" s="78">
        <f>'Customer Info'!D24</f>
        <v>10000</v>
      </c>
      <c r="E8" s="17"/>
      <c r="H8" s="22" t="s">
        <v>16</v>
      </c>
      <c r="I8" s="17"/>
      <c r="J8" s="76">
        <f ca="1">NOW()</f>
        <v>45552.479119791664</v>
      </c>
    </row>
    <row r="9" spans="2:14" ht="18" x14ac:dyDescent="0.25">
      <c r="B9" s="17" t="s">
        <v>14</v>
      </c>
      <c r="C9" s="17"/>
      <c r="D9" s="77" t="str">
        <f>'Customer Info'!D23</f>
        <v>Ultrasound</v>
      </c>
      <c r="E9" s="17"/>
      <c r="H9" s="22" t="s">
        <v>17</v>
      </c>
      <c r="I9" s="17"/>
      <c r="J9" s="77" t="str">
        <f>'Customer Info'!D27</f>
        <v>BCF Technology USA</v>
      </c>
    </row>
    <row r="11" spans="2:14" ht="15.75" x14ac:dyDescent="0.25">
      <c r="B11" s="123" t="s">
        <v>90</v>
      </c>
      <c r="C11" s="84"/>
      <c r="D11" s="300" t="s">
        <v>100</v>
      </c>
      <c r="E11" s="300"/>
      <c r="F11" s="300"/>
      <c r="G11" s="85"/>
      <c r="H11" s="300" t="s">
        <v>89</v>
      </c>
      <c r="I11" s="300"/>
      <c r="J11" s="300"/>
    </row>
    <row r="13" spans="2:14" s="97" customFormat="1" ht="15.75" x14ac:dyDescent="0.25">
      <c r="B13" s="101" t="s">
        <v>8</v>
      </c>
      <c r="D13" s="102" t="s">
        <v>85</v>
      </c>
      <c r="F13" s="102" t="s">
        <v>86</v>
      </c>
      <c r="G13" s="103"/>
      <c r="H13" s="102" t="s">
        <v>88</v>
      </c>
      <c r="J13" s="102" t="s">
        <v>87</v>
      </c>
    </row>
    <row r="14" spans="2:14" s="97" customFormat="1" ht="15.75" x14ac:dyDescent="0.25">
      <c r="D14" s="104" t="e">
        <f>Proposal!#REF!</f>
        <v>#REF!</v>
      </c>
      <c r="F14" s="105" t="e">
        <f>Proposal!#REF!</f>
        <v>#REF!</v>
      </c>
      <c r="G14" s="106"/>
      <c r="H14" s="107" t="e">
        <f>Proposal!#REF!</f>
        <v>#REF!</v>
      </c>
      <c r="J14" s="105" t="e">
        <f>Proposal!#REF!</f>
        <v>#REF!</v>
      </c>
    </row>
    <row r="15" spans="2:14" x14ac:dyDescent="0.2">
      <c r="B15" s="38"/>
      <c r="C15" s="3"/>
      <c r="D15" s="50"/>
      <c r="F15" s="50"/>
      <c r="H15" s="50"/>
      <c r="J15" s="50"/>
    </row>
    <row r="16" spans="2:14" x14ac:dyDescent="0.2">
      <c r="B16" s="38"/>
      <c r="C16" s="3"/>
      <c r="D16" s="51"/>
      <c r="F16" s="51"/>
      <c r="H16" s="52"/>
      <c r="J16" s="52"/>
    </row>
    <row r="18" spans="2:10" s="97" customFormat="1" ht="15.75" x14ac:dyDescent="0.25">
      <c r="B18" s="301" t="s">
        <v>23</v>
      </c>
      <c r="C18" s="301"/>
      <c r="D18" s="301"/>
      <c r="E18" s="101"/>
      <c r="F18" s="108" t="s">
        <v>18</v>
      </c>
      <c r="G18" s="101"/>
      <c r="H18" s="108" t="s">
        <v>19</v>
      </c>
      <c r="I18" s="101"/>
      <c r="J18" s="108" t="s">
        <v>20</v>
      </c>
    </row>
    <row r="19" spans="2:10" s="97" customFormat="1" ht="15" x14ac:dyDescent="0.2"/>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8" spans="2:10" s="97" customFormat="1" ht="15" x14ac:dyDescent="0.2"/>
    <row r="30" spans="2:10" ht="20.25" x14ac:dyDescent="0.3">
      <c r="D30" s="298" t="s">
        <v>22</v>
      </c>
      <c r="E30" s="298"/>
      <c r="F30" s="298"/>
      <c r="G30" s="298"/>
      <c r="H30" s="298"/>
      <c r="J30" s="54">
        <f>SUM(J20:J27)</f>
        <v>2500</v>
      </c>
    </row>
    <row r="32" spans="2:10" s="97" customFormat="1" ht="15.75" x14ac:dyDescent="0.25">
      <c r="B32" s="124" t="s">
        <v>101</v>
      </c>
      <c r="C32" s="125"/>
      <c r="D32" s="126" t="s">
        <v>85</v>
      </c>
      <c r="E32" s="126"/>
      <c r="F32" s="126" t="s">
        <v>86</v>
      </c>
      <c r="G32" s="109"/>
      <c r="H32" s="109"/>
      <c r="J32" s="110"/>
    </row>
    <row r="33" spans="2:10" s="97" customFormat="1" ht="15.75" x14ac:dyDescent="0.25">
      <c r="B33" s="111"/>
    </row>
    <row r="34" spans="2:10" s="97" customFormat="1" ht="15.75" x14ac:dyDescent="0.25">
      <c r="B34" s="111" t="s">
        <v>24</v>
      </c>
      <c r="D34" s="112" t="e">
        <f>$J$30-D14</f>
        <v>#REF!</v>
      </c>
      <c r="E34" s="113"/>
      <c r="F34" s="112" t="e">
        <f>$J$30-F14</f>
        <v>#REF!</v>
      </c>
      <c r="H34" s="114"/>
      <c r="J34" s="114"/>
    </row>
    <row r="35" spans="2:10" s="97" customFormat="1" ht="15.75" x14ac:dyDescent="0.25">
      <c r="B35" s="111"/>
      <c r="D35" s="113"/>
      <c r="E35" s="113"/>
      <c r="F35" s="113"/>
    </row>
    <row r="36" spans="2:10" s="97" customFormat="1" ht="15.75" x14ac:dyDescent="0.25">
      <c r="B36" s="111" t="s">
        <v>25</v>
      </c>
      <c r="D36" s="115"/>
      <c r="E36" s="113"/>
      <c r="F36" s="112" t="e">
        <f>F34*12</f>
        <v>#REF!</v>
      </c>
      <c r="H36" s="114"/>
      <c r="J36" s="114"/>
    </row>
    <row r="37" spans="2:10" s="97" customFormat="1" ht="15.75" x14ac:dyDescent="0.25">
      <c r="B37" s="111"/>
      <c r="D37" s="113"/>
      <c r="E37" s="113"/>
      <c r="F37" s="113"/>
    </row>
    <row r="38" spans="2:10" s="97" customFormat="1" ht="15.75" x14ac:dyDescent="0.25">
      <c r="B38" s="111" t="s">
        <v>26</v>
      </c>
      <c r="D38" s="115"/>
      <c r="E38" s="113"/>
      <c r="F38" s="112" t="e">
        <f>F36*4+D34+(F34*6)</f>
        <v>#REF!</v>
      </c>
      <c r="H38" s="114"/>
      <c r="J38" s="114"/>
    </row>
    <row r="39" spans="2:10" s="97" customFormat="1" ht="15.75" x14ac:dyDescent="0.25">
      <c r="B39" s="111"/>
      <c r="D39" s="116"/>
      <c r="F39" s="116"/>
      <c r="H39" s="116"/>
      <c r="J39" s="116"/>
    </row>
    <row r="40" spans="2:10" s="97" customFormat="1" ht="15" x14ac:dyDescent="0.2"/>
    <row r="41" spans="2:10" s="97" customFormat="1" ht="15.75" x14ac:dyDescent="0.25">
      <c r="B41" s="124" t="s">
        <v>91</v>
      </c>
      <c r="C41" s="125"/>
      <c r="D41" s="126" t="s">
        <v>88</v>
      </c>
      <c r="E41" s="126"/>
      <c r="F41" s="126" t="s">
        <v>87</v>
      </c>
      <c r="G41" s="109"/>
      <c r="H41" s="109"/>
      <c r="J41" s="110"/>
    </row>
    <row r="42" spans="2:10" s="97" customFormat="1" ht="15.75" x14ac:dyDescent="0.25">
      <c r="B42" s="111"/>
    </row>
    <row r="43" spans="2:10" s="97" customFormat="1" ht="15.75" x14ac:dyDescent="0.25">
      <c r="B43" s="111" t="s">
        <v>24</v>
      </c>
      <c r="D43" s="112" t="e">
        <f>$J$30-H14</f>
        <v>#REF!</v>
      </c>
      <c r="E43" s="113"/>
      <c r="F43" s="112" t="e">
        <f>$J$30-J14</f>
        <v>#REF!</v>
      </c>
      <c r="H43" s="114"/>
      <c r="J43" s="114"/>
    </row>
    <row r="44" spans="2:10" s="97" customFormat="1" ht="15.75" x14ac:dyDescent="0.25">
      <c r="B44" s="111"/>
      <c r="D44" s="113"/>
      <c r="E44" s="113"/>
      <c r="F44" s="113"/>
    </row>
    <row r="45" spans="2:10" s="97" customFormat="1" ht="15.75" x14ac:dyDescent="0.25">
      <c r="B45" s="111" t="s">
        <v>25</v>
      </c>
      <c r="D45" s="112" t="e">
        <f>D43*12</f>
        <v>#REF!</v>
      </c>
      <c r="E45" s="113"/>
      <c r="F45" s="112" t="e">
        <f>F43*12</f>
        <v>#REF!</v>
      </c>
      <c r="H45" s="114"/>
      <c r="J45" s="114"/>
    </row>
    <row r="46" spans="2:10" s="97" customFormat="1" ht="15.75" x14ac:dyDescent="0.25">
      <c r="B46" s="111"/>
      <c r="D46" s="113"/>
      <c r="E46" s="113"/>
      <c r="F46" s="115"/>
    </row>
    <row r="47" spans="2:10" s="97" customFormat="1" ht="15.75" x14ac:dyDescent="0.25">
      <c r="B47" s="111" t="s">
        <v>26</v>
      </c>
      <c r="D47" s="115"/>
      <c r="E47" s="113"/>
      <c r="F47" s="112" t="e">
        <f>F45*4+D45</f>
        <v>#REF!</v>
      </c>
      <c r="H47" s="114"/>
      <c r="J47" s="114"/>
    </row>
    <row r="48" spans="2:10" s="97" customFormat="1" ht="15" x14ac:dyDescent="0.2"/>
    <row r="50" spans="2:10" ht="15" x14ac:dyDescent="0.25">
      <c r="B50" s="86"/>
      <c r="C50" s="87"/>
      <c r="D50" s="88"/>
      <c r="E50" s="88"/>
      <c r="F50" s="88"/>
      <c r="G50" s="88"/>
      <c r="H50" s="88"/>
      <c r="J50" s="70"/>
    </row>
    <row r="51" spans="2:10" x14ac:dyDescent="0.2">
      <c r="B51" s="32"/>
    </row>
    <row r="52" spans="2:10" x14ac:dyDescent="0.2">
      <c r="B52" s="32"/>
      <c r="D52" s="71"/>
      <c r="F52" s="71"/>
      <c r="H52" s="71"/>
      <c r="J52" s="71"/>
    </row>
    <row r="53" spans="2:10" x14ac:dyDescent="0.2">
      <c r="B53" s="32"/>
    </row>
    <row r="54" spans="2:10" x14ac:dyDescent="0.2">
      <c r="B54" s="32"/>
      <c r="D54" s="71"/>
      <c r="F54" s="71"/>
      <c r="H54" s="71"/>
      <c r="J54" s="71"/>
    </row>
    <row r="55" spans="2:10" x14ac:dyDescent="0.2">
      <c r="B55" s="32"/>
      <c r="F55" s="71"/>
    </row>
    <row r="56" spans="2:10" x14ac:dyDescent="0.2">
      <c r="B56" s="32"/>
      <c r="D56" s="71"/>
      <c r="F56" s="71"/>
      <c r="H56" s="71"/>
      <c r="J56" s="71"/>
    </row>
    <row r="59" spans="2:10" x14ac:dyDescent="0.2">
      <c r="F59" s="55"/>
    </row>
  </sheetData>
  <sheetProtection password="C0A1" sheet="1" objects="1" scenarios="1" selectLockedCells="1"/>
  <mergeCells count="15">
    <mergeCell ref="D30:H30"/>
    <mergeCell ref="B18:D18"/>
    <mergeCell ref="B20:D20"/>
    <mergeCell ref="B21:D21"/>
    <mergeCell ref="B22:D22"/>
    <mergeCell ref="B23:D23"/>
    <mergeCell ref="B24:D24"/>
    <mergeCell ref="B25:D25"/>
    <mergeCell ref="B27:D27"/>
    <mergeCell ref="B26:D26"/>
    <mergeCell ref="I4:J4"/>
    <mergeCell ref="B6:H6"/>
    <mergeCell ref="D11:F11"/>
    <mergeCell ref="H11:J11"/>
    <mergeCell ref="B7:J7"/>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140625" defaultRowHeight="12.75" x14ac:dyDescent="0.2"/>
  <cols>
    <col min="1" max="2" width="2.42578125" customWidth="1"/>
    <col min="3" max="3" width="28.85546875" bestFit="1" customWidth="1"/>
    <col min="8" max="8" width="15.42578125" customWidth="1"/>
    <col min="9" max="9" width="4.85546875" customWidth="1"/>
    <col min="10" max="10" width="11.42578125" customWidth="1"/>
    <col min="11" max="11" width="7.140625" customWidth="1"/>
  </cols>
  <sheetData>
    <row r="1" spans="8:11" ht="10.5" customHeight="1" x14ac:dyDescent="0.2"/>
    <row r="4" spans="8:11" ht="15.75" x14ac:dyDescent="0.25">
      <c r="H4" s="305"/>
      <c r="I4" s="306"/>
      <c r="J4" s="306"/>
      <c r="K4" s="306"/>
    </row>
    <row r="5" spans="8:11" ht="15.75" x14ac:dyDescent="0.25">
      <c r="H5" s="305"/>
      <c r="I5" s="306"/>
      <c r="J5" s="306"/>
      <c r="K5" s="306"/>
    </row>
    <row r="20" spans="3:11" ht="15.75" x14ac:dyDescent="0.25">
      <c r="C20" s="91" t="s">
        <v>66</v>
      </c>
      <c r="D20" s="28"/>
      <c r="E20" s="28"/>
      <c r="F20" s="28"/>
      <c r="G20" s="28"/>
      <c r="H20" s="28"/>
      <c r="I20" s="28"/>
      <c r="J20" s="28"/>
      <c r="K20" s="28"/>
    </row>
    <row r="21" spans="3:11" ht="15" x14ac:dyDescent="0.2">
      <c r="C21" s="28" t="s">
        <v>11</v>
      </c>
      <c r="D21" s="28"/>
      <c r="E21" s="28"/>
      <c r="F21" s="28"/>
      <c r="G21" s="28"/>
      <c r="H21" s="28"/>
      <c r="I21" s="303">
        <f>'Customer Info'!D24</f>
        <v>10000</v>
      </c>
      <c r="J21" s="303"/>
      <c r="K21" s="28"/>
    </row>
    <row r="22" spans="3:11" ht="15" x14ac:dyDescent="0.2">
      <c r="C22" s="28" t="s">
        <v>12</v>
      </c>
      <c r="D22" s="28"/>
      <c r="E22" s="28"/>
      <c r="F22" s="28"/>
      <c r="G22" s="28"/>
      <c r="H22" s="28"/>
      <c r="I22" s="303">
        <f>IF(I21&lt;250000,I21,250000)</f>
        <v>10000</v>
      </c>
      <c r="J22" s="303"/>
      <c r="K22" s="28"/>
    </row>
    <row r="23" spans="3:11" ht="15.75" x14ac:dyDescent="0.25">
      <c r="C23" s="28" t="s">
        <v>13</v>
      </c>
      <c r="D23" s="28"/>
      <c r="E23" s="28"/>
      <c r="F23" s="28"/>
      <c r="G23" s="28"/>
      <c r="H23" s="28"/>
      <c r="I23" s="304">
        <v>0.4</v>
      </c>
      <c r="J23" s="304"/>
      <c r="K23" s="28"/>
    </row>
    <row r="24" spans="3:11" ht="15" x14ac:dyDescent="0.2">
      <c r="C24" s="28" t="s">
        <v>33</v>
      </c>
      <c r="D24" s="28"/>
      <c r="E24" s="28"/>
      <c r="F24" s="28"/>
      <c r="G24" s="28"/>
      <c r="H24" s="28"/>
      <c r="I24" s="307">
        <f>I23*I22</f>
        <v>4000</v>
      </c>
      <c r="J24" s="307"/>
      <c r="K24" s="28"/>
    </row>
    <row r="25" spans="3:11" ht="15" x14ac:dyDescent="0.2">
      <c r="C25" s="28" t="s">
        <v>34</v>
      </c>
      <c r="D25" s="28"/>
      <c r="E25" s="28"/>
      <c r="F25" s="28"/>
      <c r="G25" s="28"/>
      <c r="H25" s="28"/>
      <c r="I25" s="302">
        <f>I24</f>
        <v>4000</v>
      </c>
      <c r="J25" s="302"/>
      <c r="K25" s="28"/>
    </row>
    <row r="48" spans="4:4" x14ac:dyDescent="0.2">
      <c r="D48" s="27"/>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140625" defaultRowHeight="12.75" x14ac:dyDescent="0.2"/>
  <cols>
    <col min="1" max="2" width="2.42578125" customWidth="1"/>
    <col min="3" max="3" width="19.42578125" customWidth="1"/>
    <col min="4" max="4" width="13.5703125" customWidth="1"/>
    <col min="5" max="5" width="4.5703125" bestFit="1" customWidth="1"/>
    <col min="6" max="6" width="14.140625" customWidth="1"/>
    <col min="7" max="7" width="1.5703125" customWidth="1"/>
    <col min="8" max="8" width="19.85546875" customWidth="1"/>
    <col min="9" max="9" width="14.42578125" customWidth="1"/>
    <col min="10" max="10" width="4.5703125" customWidth="1"/>
    <col min="11" max="11" width="15.42578125" customWidth="1"/>
    <col min="12" max="12" width="3.42578125" customWidth="1"/>
  </cols>
  <sheetData>
    <row r="1" ht="10.5" customHeight="1" x14ac:dyDescent="0.2"/>
    <row r="17" spans="3:11" ht="18" customHeight="1" x14ac:dyDescent="0.4">
      <c r="C17" s="247" t="s">
        <v>67</v>
      </c>
      <c r="D17" s="247"/>
      <c r="E17" s="247"/>
      <c r="F17" s="247"/>
      <c r="G17" s="247"/>
      <c r="H17" s="247"/>
      <c r="I17" s="247"/>
      <c r="J17" s="247"/>
      <c r="K17" s="247"/>
    </row>
    <row r="18" spans="3:11" ht="18" customHeight="1" x14ac:dyDescent="0.4">
      <c r="C18" s="247" t="s">
        <v>83</v>
      </c>
      <c r="D18" s="247"/>
      <c r="E18" s="247"/>
      <c r="F18" s="247"/>
      <c r="G18" s="247"/>
      <c r="H18" s="247"/>
      <c r="I18" s="247"/>
      <c r="J18" s="247"/>
      <c r="K18" s="247"/>
    </row>
    <row r="19" spans="3:11" ht="18" customHeight="1" x14ac:dyDescent="0.4">
      <c r="C19" s="247" t="s">
        <v>95</v>
      </c>
      <c r="D19" s="309"/>
      <c r="E19" s="309"/>
      <c r="F19" s="309"/>
      <c r="G19" s="309"/>
      <c r="H19" s="309"/>
      <c r="I19" s="309"/>
      <c r="J19" s="309"/>
      <c r="K19" s="309"/>
    </row>
    <row r="21" spans="3:11" ht="15.75" x14ac:dyDescent="0.25">
      <c r="C21" s="284" t="s">
        <v>60</v>
      </c>
      <c r="D21" s="285"/>
      <c r="E21" s="285"/>
      <c r="F21" s="310"/>
      <c r="G21" s="28"/>
      <c r="H21" s="311" t="s">
        <v>61</v>
      </c>
      <c r="I21" s="312"/>
      <c r="J21" s="312"/>
      <c r="K21" s="313"/>
    </row>
    <row r="23" spans="3:11" ht="16.5" customHeight="1" x14ac:dyDescent="0.2">
      <c r="C23" t="s">
        <v>46</v>
      </c>
      <c r="D23" s="257">
        <f>'Customer Info'!D13</f>
        <v>0</v>
      </c>
      <c r="E23" s="257"/>
      <c r="F23" s="257"/>
      <c r="H23" t="s">
        <v>47</v>
      </c>
      <c r="I23" s="235"/>
      <c r="J23" s="235"/>
      <c r="K23" s="235"/>
    </row>
    <row r="24" spans="3:11" ht="18" customHeight="1" x14ac:dyDescent="0.2">
      <c r="C24" t="s">
        <v>45</v>
      </c>
      <c r="D24" s="257">
        <f>'Customer Info'!D18</f>
        <v>0</v>
      </c>
      <c r="E24" s="257"/>
      <c r="F24" s="257"/>
      <c r="H24" t="s">
        <v>45</v>
      </c>
      <c r="I24" s="235"/>
      <c r="J24" s="235"/>
      <c r="K24" s="235"/>
    </row>
    <row r="25" spans="3:11" ht="18" customHeight="1" x14ac:dyDescent="0.2">
      <c r="C25" t="s">
        <v>44</v>
      </c>
      <c r="D25" s="257">
        <f>'Customer Info'!D19</f>
        <v>0</v>
      </c>
      <c r="E25" s="257"/>
      <c r="F25" s="257"/>
      <c r="H25" t="s">
        <v>44</v>
      </c>
      <c r="I25" s="235"/>
      <c r="J25" s="235"/>
      <c r="K25" s="235"/>
    </row>
    <row r="26" spans="3:11" ht="18" customHeight="1" x14ac:dyDescent="0.2">
      <c r="C26" t="s">
        <v>43</v>
      </c>
      <c r="D26" s="46">
        <f>'Customer Info'!D16</f>
        <v>0</v>
      </c>
      <c r="E26" t="s">
        <v>40</v>
      </c>
      <c r="F26" s="46">
        <f>'Customer Info'!D17</f>
        <v>0</v>
      </c>
      <c r="H26" t="s">
        <v>43</v>
      </c>
      <c r="I26" s="25"/>
      <c r="J26" t="s">
        <v>48</v>
      </c>
      <c r="K26" s="24"/>
    </row>
    <row r="27" spans="3:11" ht="18" customHeight="1" x14ac:dyDescent="0.2">
      <c r="C27" t="s">
        <v>42</v>
      </c>
      <c r="D27" s="235">
        <f>'Customer Info'!D20</f>
        <v>0</v>
      </c>
      <c r="E27" s="235"/>
      <c r="F27" s="235"/>
      <c r="H27" t="s">
        <v>49</v>
      </c>
      <c r="I27" s="235"/>
      <c r="J27" s="235"/>
      <c r="K27" s="235"/>
    </row>
    <row r="28" spans="3:11" ht="18" customHeight="1" x14ac:dyDescent="0.2">
      <c r="C28" s="308" t="s">
        <v>56</v>
      </c>
      <c r="D28" s="308"/>
      <c r="E28" s="308"/>
      <c r="F28" s="308"/>
      <c r="H28" t="s">
        <v>50</v>
      </c>
      <c r="I28" s="235"/>
      <c r="J28" s="235"/>
      <c r="K28" s="235"/>
    </row>
    <row r="29" spans="3:11" ht="18" customHeight="1" x14ac:dyDescent="0.2">
      <c r="C29" t="s">
        <v>57</v>
      </c>
      <c r="E29" s="235"/>
      <c r="F29" s="235"/>
      <c r="H29" t="s">
        <v>51</v>
      </c>
      <c r="I29" s="234"/>
      <c r="J29" s="234"/>
      <c r="K29" s="234"/>
    </row>
    <row r="30" spans="3:11" ht="18" customHeight="1" x14ac:dyDescent="0.2">
      <c r="C30" t="s">
        <v>58</v>
      </c>
      <c r="E30" s="234"/>
      <c r="F30" s="234"/>
      <c r="H30" s="248" t="s">
        <v>52</v>
      </c>
      <c r="I30" s="248"/>
      <c r="J30" s="287"/>
      <c r="K30" s="287"/>
    </row>
    <row r="31" spans="3:11" ht="18" customHeight="1" x14ac:dyDescent="0.2">
      <c r="C31" t="s">
        <v>41</v>
      </c>
      <c r="D31" s="235"/>
      <c r="E31" s="235"/>
      <c r="F31" s="235"/>
      <c r="H31" s="248" t="s">
        <v>102</v>
      </c>
      <c r="I31" s="248"/>
      <c r="J31" s="287"/>
      <c r="K31" s="287"/>
    </row>
    <row r="32" spans="3:11" ht="18" customHeight="1" x14ac:dyDescent="0.2">
      <c r="C32" t="s">
        <v>37</v>
      </c>
      <c r="D32" s="234"/>
      <c r="E32" s="234"/>
      <c r="F32" s="234"/>
      <c r="H32" s="248" t="s">
        <v>53</v>
      </c>
      <c r="I32" s="248"/>
      <c r="J32" s="287"/>
      <c r="K32" s="287"/>
    </row>
    <row r="33" spans="3:11" ht="18" customHeight="1" x14ac:dyDescent="0.2">
      <c r="C33" t="s">
        <v>38</v>
      </c>
      <c r="D33" s="234"/>
      <c r="E33" s="234"/>
      <c r="F33" s="234"/>
      <c r="H33" t="s">
        <v>4</v>
      </c>
      <c r="I33" s="235"/>
      <c r="J33" s="235"/>
      <c r="K33" s="235"/>
    </row>
    <row r="34" spans="3:11" ht="18" customHeight="1" x14ac:dyDescent="0.2">
      <c r="C34" t="s">
        <v>39</v>
      </c>
      <c r="D34" s="26"/>
      <c r="E34" t="s">
        <v>40</v>
      </c>
      <c r="F34" s="26"/>
      <c r="H34" t="s">
        <v>54</v>
      </c>
      <c r="I34" s="234"/>
      <c r="J34" s="234"/>
      <c r="K34" s="234"/>
    </row>
    <row r="35" spans="3:11" ht="18" customHeight="1" x14ac:dyDescent="0.2">
      <c r="H35" t="s">
        <v>55</v>
      </c>
      <c r="I35" s="29">
        <v>36</v>
      </c>
      <c r="J35" s="318"/>
      <c r="K35" s="318"/>
    </row>
    <row r="36" spans="3:11" ht="18" customHeight="1" x14ac:dyDescent="0.2">
      <c r="I36" s="29">
        <v>48</v>
      </c>
      <c r="J36" s="314"/>
      <c r="K36" s="314"/>
    </row>
    <row r="37" spans="3:11" ht="18" customHeight="1" x14ac:dyDescent="0.2">
      <c r="I37" s="29">
        <v>60</v>
      </c>
      <c r="J37" s="314"/>
      <c r="K37" s="314"/>
    </row>
    <row r="39" spans="3:11" ht="15.75" x14ac:dyDescent="0.25">
      <c r="C39" s="117" t="s">
        <v>59</v>
      </c>
      <c r="D39" s="118"/>
      <c r="E39" s="118"/>
      <c r="F39" s="118"/>
      <c r="G39" s="118"/>
      <c r="H39" s="118"/>
      <c r="I39" s="118"/>
      <c r="J39" s="118"/>
      <c r="K39" s="119"/>
    </row>
    <row r="41" spans="3:11" x14ac:dyDescent="0.2">
      <c r="C41" s="32"/>
    </row>
    <row r="57" spans="3:12" ht="26.25" x14ac:dyDescent="0.4">
      <c r="C57" s="36" t="s">
        <v>62</v>
      </c>
      <c r="D57" s="235"/>
      <c r="E57" s="235"/>
      <c r="F57" s="235"/>
      <c r="G57" s="23"/>
      <c r="H57" s="23"/>
      <c r="I57" s="23"/>
      <c r="J57" s="23"/>
      <c r="K57" s="23"/>
    </row>
    <row r="58" spans="3:12" x14ac:dyDescent="0.2">
      <c r="D58" s="316" t="s">
        <v>63</v>
      </c>
      <c r="E58" s="316"/>
      <c r="F58" s="316"/>
      <c r="I58" s="35" t="s">
        <v>64</v>
      </c>
    </row>
    <row r="61" spans="3:12" x14ac:dyDescent="0.2">
      <c r="H61" t="s">
        <v>28</v>
      </c>
      <c r="I61" s="257" t="str">
        <f>'Customer Info'!D27</f>
        <v>BCF Technology USA</v>
      </c>
      <c r="J61" s="257"/>
      <c r="K61" s="257"/>
      <c r="L61" s="257"/>
    </row>
    <row r="62" spans="3:12" x14ac:dyDescent="0.2">
      <c r="H62" t="s">
        <v>31</v>
      </c>
      <c r="I62" s="317" t="str">
        <f>'Customer Info'!D30</f>
        <v>507-529-8200</v>
      </c>
      <c r="J62" s="317"/>
      <c r="K62" s="317"/>
      <c r="L62" s="317"/>
    </row>
    <row r="63" spans="3:12" x14ac:dyDescent="0.2">
      <c r="C63" s="315" t="s">
        <v>98</v>
      </c>
      <c r="D63" s="315"/>
      <c r="H63" t="s">
        <v>36</v>
      </c>
      <c r="I63" s="256">
        <f>'Customer Info'!D32</f>
        <v>0</v>
      </c>
      <c r="J63" s="256"/>
      <c r="K63" s="256"/>
      <c r="L63" s="256"/>
    </row>
    <row r="64" spans="3:12" x14ac:dyDescent="0.2">
      <c r="C64" s="37" t="s">
        <v>65</v>
      </c>
    </row>
  </sheetData>
  <sheetProtection selectLockedCells="1"/>
  <mergeCells count="38">
    <mergeCell ref="J36:K36"/>
    <mergeCell ref="D33:F33"/>
    <mergeCell ref="C63:D63"/>
    <mergeCell ref="D57:F57"/>
    <mergeCell ref="D58:F58"/>
    <mergeCell ref="I62:L62"/>
    <mergeCell ref="I63:L63"/>
    <mergeCell ref="I34:K34"/>
    <mergeCell ref="I33:K33"/>
    <mergeCell ref="J37:K37"/>
    <mergeCell ref="I61:L61"/>
    <mergeCell ref="J35:K35"/>
    <mergeCell ref="C17:K17"/>
    <mergeCell ref="C19:K19"/>
    <mergeCell ref="D31:F31"/>
    <mergeCell ref="H30:I30"/>
    <mergeCell ref="C21:F21"/>
    <mergeCell ref="I28:K28"/>
    <mergeCell ref="I24:K24"/>
    <mergeCell ref="D27:F27"/>
    <mergeCell ref="J30:K30"/>
    <mergeCell ref="C18:K18"/>
    <mergeCell ref="H21:K21"/>
    <mergeCell ref="D32:F32"/>
    <mergeCell ref="I25:K25"/>
    <mergeCell ref="I23:K23"/>
    <mergeCell ref="H32:I32"/>
    <mergeCell ref="J31:K31"/>
    <mergeCell ref="J32:K32"/>
    <mergeCell ref="H31:I31"/>
    <mergeCell ref="E30:F30"/>
    <mergeCell ref="D24:F24"/>
    <mergeCell ref="D25:F25"/>
    <mergeCell ref="C28:F28"/>
    <mergeCell ref="E29:F29"/>
    <mergeCell ref="D23:F23"/>
    <mergeCell ref="I27:K27"/>
    <mergeCell ref="I29:K29"/>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2020-03-30T15:36:13Z</cp:lastPrinted>
  <dcterms:created xsi:type="dcterms:W3CDTF">1999-03-09T17:24:35Z</dcterms:created>
  <dcterms:modified xsi:type="dcterms:W3CDTF">2024-09-17T15:58:54Z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