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commu\Downloads\"/>
    </mc:Choice>
  </mc:AlternateContent>
  <xr:revisionPtr revIDLastSave="0" documentId="8_{27639D68-E1FF-4BB1-A505-96ED91182C20}" xr6:coauthVersionLast="47" xr6:coauthVersionMax="47" xr10:uidLastSave="{00000000-0000-0000-0000-000000000000}"/>
  <workbookProtection workbookPassword="C041" lockStructure="1"/>
  <bookViews>
    <workbookView xWindow="-120" yWindow="-120" windowWidth="19440" windowHeight="11040" tabRatio="864" firstSheet="2" activeTab="2" xr2:uid="{00000000-000D-0000-FFFF-FFFF00000000}"/>
  </bookViews>
  <sheets>
    <sheet name="Customer Info" sheetId="11" state="hidden" r:id="rId1"/>
    <sheet name="RateTable" sheetId="15" state="hidden" r:id="rId2"/>
    <sheet name="Proposal" sheetId="5" r:id="rId3"/>
    <sheet name="ROI Deferred Payments" sheetId="17" state="hidden" r:id="rId4"/>
    <sheet name="ROI Step Payments" sheetId="18" state="hidden" r:id="rId5"/>
    <sheet name="Section 179" sheetId="12" state="hidden" r:id="rId6"/>
    <sheet name="App" sheetId="16" state="hidden" r:id="rId7"/>
  </sheets>
  <definedNames>
    <definedName name="_xlnm.Print_Area" localSheetId="2">Proposal!$A$1:$T$322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7" i="5" l="1"/>
  <c r="D217" i="5"/>
  <c r="D216" i="5"/>
  <c r="O79" i="5"/>
  <c r="O80" i="5"/>
  <c r="O81" i="5"/>
  <c r="O82" i="5"/>
  <c r="N186" i="5"/>
  <c r="L134" i="5"/>
  <c r="L135" i="5"/>
  <c r="L137" i="5" s="1"/>
  <c r="T187" i="5"/>
  <c r="L28" i="5"/>
  <c r="L29" i="5"/>
  <c r="T188" i="5"/>
  <c r="L192" i="5"/>
  <c r="N187" i="5"/>
  <c r="D220" i="5"/>
  <c r="D218" i="5"/>
  <c r="D215" i="5"/>
  <c r="M23" i="15"/>
  <c r="M25" i="15" s="1"/>
  <c r="L70" i="5"/>
  <c r="L69" i="5"/>
  <c r="L68" i="5"/>
  <c r="O74" i="5"/>
  <c r="O84" i="5" s="1"/>
  <c r="O75" i="5"/>
  <c r="O76" i="5"/>
  <c r="H70" i="5"/>
  <c r="H69" i="5"/>
  <c r="H68" i="5"/>
  <c r="M64" i="5"/>
  <c r="D64" i="5"/>
  <c r="D63" i="5"/>
  <c r="M62" i="5"/>
  <c r="F14" i="18"/>
  <c r="H29" i="5"/>
  <c r="T186" i="5"/>
  <c r="N189" i="5" s="1"/>
  <c r="H28" i="5"/>
  <c r="L27" i="5"/>
  <c r="H27" i="5"/>
  <c r="D8" i="17"/>
  <c r="F13" i="17"/>
  <c r="J20" i="18"/>
  <c r="J30" i="18"/>
  <c r="D8" i="18"/>
  <c r="J8" i="18"/>
  <c r="D9" i="18"/>
  <c r="J9" i="18"/>
  <c r="J21" i="18"/>
  <c r="J22" i="18"/>
  <c r="J23" i="18"/>
  <c r="J24" i="18"/>
  <c r="J25" i="18"/>
  <c r="J26" i="18"/>
  <c r="J27" i="18"/>
  <c r="I21" i="12"/>
  <c r="I22" i="12"/>
  <c r="I24" i="12"/>
  <c r="I25" i="12"/>
  <c r="J20" i="17"/>
  <c r="J21" i="17"/>
  <c r="J22" i="17"/>
  <c r="J30" i="17"/>
  <c r="J23" i="17"/>
  <c r="J24" i="17"/>
  <c r="J25" i="17"/>
  <c r="J26" i="17"/>
  <c r="J27" i="17"/>
  <c r="D9" i="17"/>
  <c r="J9" i="17"/>
  <c r="J8" i="17"/>
  <c r="D27" i="16"/>
  <c r="F26" i="16"/>
  <c r="D26" i="16"/>
  <c r="I63" i="16"/>
  <c r="I62" i="16"/>
  <c r="I61" i="16"/>
  <c r="D25" i="16"/>
  <c r="D24" i="16"/>
  <c r="D23" i="16"/>
  <c r="D12" i="11"/>
  <c r="M11" i="5"/>
  <c r="H14" i="18"/>
  <c r="J14" i="18"/>
  <c r="D14" i="18"/>
  <c r="D14" i="17"/>
  <c r="N193" i="5"/>
  <c r="F34" i="17"/>
  <c r="F36" i="17"/>
  <c r="F38" i="17"/>
  <c r="D43" i="17"/>
  <c r="D45" i="17"/>
  <c r="D47" i="17"/>
  <c r="D52" i="17"/>
  <c r="D54" i="17"/>
  <c r="D56" i="17"/>
  <c r="F34" i="18"/>
  <c r="F36" i="18"/>
  <c r="F38" i="18"/>
  <c r="D43" i="18"/>
  <c r="D45" i="18"/>
  <c r="F43" i="18"/>
  <c r="F45" i="18"/>
  <c r="F47" i="18"/>
  <c r="D34" i="18"/>
  <c r="F15" i="17"/>
  <c r="H43" i="17"/>
  <c r="H45" i="17"/>
  <c r="H47" i="17"/>
  <c r="H15" i="17"/>
  <c r="H52" i="17"/>
  <c r="H54" i="17"/>
  <c r="H56" i="17"/>
  <c r="D15" i="17"/>
  <c r="H34" i="17"/>
  <c r="H36" i="17"/>
  <c r="H38" i="17"/>
  <c r="H13" i="17"/>
  <c r="D13" i="17"/>
  <c r="D34" i="17"/>
  <c r="D36" i="17"/>
  <c r="D38" i="17"/>
  <c r="H14" i="17"/>
  <c r="F52" i="17"/>
  <c r="F54" i="17"/>
  <c r="F56" i="17"/>
  <c r="F14" i="17"/>
  <c r="F43" i="17"/>
  <c r="F45" i="17"/>
  <c r="F47" i="17"/>
  <c r="H97" i="5" l="1"/>
  <c r="H99" i="5" s="1"/>
  <c r="H101" i="5" s="1"/>
  <c r="L88" i="5"/>
  <c r="L90" i="5" s="1"/>
  <c r="L92" i="5" s="1"/>
  <c r="L97" i="5"/>
  <c r="L99" i="5" s="1"/>
  <c r="L101" i="5" s="1"/>
  <c r="O97" i="5"/>
  <c r="O99" i="5" s="1"/>
  <c r="O101" i="5" s="1"/>
  <c r="O106" i="5"/>
  <c r="O108" i="5" s="1"/>
  <c r="O110" i="5" s="1"/>
  <c r="H88" i="5"/>
  <c r="H90" i="5" s="1"/>
  <c r="H92" i="5" s="1"/>
  <c r="O88" i="5"/>
  <c r="O90" i="5" s="1"/>
  <c r="O92" i="5" s="1"/>
  <c r="H106" i="5"/>
  <c r="H108" i="5" s="1"/>
  <c r="H110" i="5" s="1"/>
  <c r="L106" i="5"/>
  <c r="L108" i="5" s="1"/>
  <c r="L110" i="5" s="1"/>
  <c r="M29" i="15"/>
  <c r="M35" i="15"/>
  <c r="M28" i="15"/>
  <c r="M31" i="15"/>
  <c r="M37" i="15"/>
  <c r="M32" i="15"/>
  <c r="M27" i="15"/>
  <c r="N192" i="5"/>
  <c r="N194" i="5" s="1"/>
  <c r="N196" i="5" s="1"/>
  <c r="M36" i="15"/>
  <c r="M33" i="15"/>
  <c r="H192" i="5"/>
</calcChain>
</file>

<file path=xl/sharedStrings.xml><?xml version="1.0" encoding="utf-8"?>
<sst xmlns="http://schemas.openxmlformats.org/spreadsheetml/2006/main" count="313" uniqueCount="186">
  <si>
    <t>DATE:</t>
  </si>
  <si>
    <t>Customer Name:</t>
  </si>
  <si>
    <t>Equipment Description</t>
  </si>
  <si>
    <t>Equipment Cost:</t>
  </si>
  <si>
    <t>Equipment:</t>
  </si>
  <si>
    <t>Terms:</t>
  </si>
  <si>
    <t>36 Months</t>
  </si>
  <si>
    <t>48 Months</t>
  </si>
  <si>
    <t>60 Months</t>
  </si>
  <si>
    <t>Customer Address:</t>
  </si>
  <si>
    <t>Customer City , State, Zip</t>
  </si>
  <si>
    <t>Equipment cost:</t>
  </si>
  <si>
    <t>Deduction under Section 179</t>
  </si>
  <si>
    <t>Your Tax Bracket</t>
  </si>
  <si>
    <t>Equipment Description:</t>
  </si>
  <si>
    <t>Term Options</t>
  </si>
  <si>
    <t>Date:</t>
  </si>
  <si>
    <t>Vendor:</t>
  </si>
  <si>
    <t>Procedures Per Month</t>
  </si>
  <si>
    <t>Billing Per Procedure</t>
  </si>
  <si>
    <t>Total Billings</t>
  </si>
  <si>
    <t>Enter Procedure Description(s)</t>
  </si>
  <si>
    <t>Potential Monthly Revenue:</t>
  </si>
  <si>
    <t>Procedure Type</t>
  </si>
  <si>
    <t>Net Cashflow per Month</t>
  </si>
  <si>
    <t>Net Cashflow per Year</t>
  </si>
  <si>
    <t>Net Cashflow Over Lease Term</t>
  </si>
  <si>
    <t>Months</t>
  </si>
  <si>
    <t>Vendor Name:</t>
  </si>
  <si>
    <t>Vendor Address:</t>
  </si>
  <si>
    <t>Vendor City, State, Zip:</t>
  </si>
  <si>
    <t>Vendor Phone Number:</t>
  </si>
  <si>
    <t>Vendor Fax Number:</t>
  </si>
  <si>
    <t>Tax Savings</t>
  </si>
  <si>
    <t>Additional Cash Flow To Your Practice</t>
  </si>
  <si>
    <t>Rate Factor</t>
  </si>
  <si>
    <t>Vendor Sales Rep:</t>
  </si>
  <si>
    <t>Account No:</t>
  </si>
  <si>
    <t>Account Type:</t>
  </si>
  <si>
    <t>Bank Phone:</t>
  </si>
  <si>
    <t>Fax:</t>
  </si>
  <si>
    <t>Bank Name:</t>
  </si>
  <si>
    <t>Email:</t>
  </si>
  <si>
    <t>Phone:</t>
  </si>
  <si>
    <t>City/State/Zip:</t>
  </si>
  <si>
    <t>Address:</t>
  </si>
  <si>
    <t>Legal Name:</t>
  </si>
  <si>
    <t>Name:</t>
  </si>
  <si>
    <t>Cell:</t>
  </si>
  <si>
    <t>Social Security:</t>
  </si>
  <si>
    <t>Professional License:</t>
  </si>
  <si>
    <t>Specialty:</t>
  </si>
  <si>
    <t>Years in Practice/Licensed:</t>
  </si>
  <si>
    <t xml:space="preserve">Do You Own Your Business? </t>
  </si>
  <si>
    <t>Cost:</t>
  </si>
  <si>
    <t>Lease Term:</t>
  </si>
  <si>
    <t>Your email address will never be sold.  It wil be used to send you important notices.</t>
  </si>
  <si>
    <t>Annual Gross Revenue From Business:</t>
  </si>
  <si>
    <t>Annual Net Income After Expenses:</t>
  </si>
  <si>
    <t>SIGNATURE</t>
  </si>
  <si>
    <t>BUSINESS INFORMATION</t>
  </si>
  <si>
    <t>PERSONAL INFORMATION</t>
  </si>
  <si>
    <t>X</t>
  </si>
  <si>
    <t>Applicant's Signature</t>
  </si>
  <si>
    <t>Date</t>
  </si>
  <si>
    <t>14001 University Avenue, Clive, Iowa, 50325-8258</t>
  </si>
  <si>
    <t>Sample Savings</t>
  </si>
  <si>
    <t xml:space="preserve">          Simply complete and fax toll free to 1-877-776-7244</t>
  </si>
  <si>
    <t>Interest Rate</t>
  </si>
  <si>
    <t>Customer Fax:</t>
  </si>
  <si>
    <t>Contact Name:</t>
  </si>
  <si>
    <t>Customer Phone:</t>
  </si>
  <si>
    <t>Customer Email:</t>
  </si>
  <si>
    <t>Rate Tables</t>
  </si>
  <si>
    <t>30 day deferred</t>
  </si>
  <si>
    <t>60 day deferred</t>
  </si>
  <si>
    <t>90 day deferred</t>
  </si>
  <si>
    <t>60 Day Deferred</t>
  </si>
  <si>
    <t>90 Day Deferred</t>
  </si>
  <si>
    <t>Based on 60 Day Deferred</t>
  </si>
  <si>
    <t>Based on 90 Day Deferred</t>
  </si>
  <si>
    <t>48 months</t>
  </si>
  <si>
    <t>60 months</t>
  </si>
  <si>
    <t>Questions?  Call toll free 877-770-7244</t>
  </si>
  <si>
    <t>36 months</t>
  </si>
  <si>
    <t>Payments 1-6</t>
  </si>
  <si>
    <t>Payments 7-60</t>
  </si>
  <si>
    <t>Payments 13-60</t>
  </si>
  <si>
    <t>Payments 4-12</t>
  </si>
  <si>
    <t>Standard Step Lease</t>
  </si>
  <si>
    <t>Term</t>
  </si>
  <si>
    <t>Based on Standard Step</t>
  </si>
  <si>
    <t>Customer Information</t>
  </si>
  <si>
    <t>Proposal</t>
  </si>
  <si>
    <t>Return on Investment</t>
  </si>
  <si>
    <t>Emily Blair at ext. 4593 or Melissa Knutson at ext. 4692</t>
  </si>
  <si>
    <t>30 Day Deferred</t>
  </si>
  <si>
    <t>Based on 30 Day Deferred Lease</t>
  </si>
  <si>
    <t>A division of NCMIC Finance Corportion</t>
  </si>
  <si>
    <t>9% with 2 points</t>
  </si>
  <si>
    <t>1% for 6 Months Step Lease</t>
  </si>
  <si>
    <t>Based on 1% for 6 Months Step</t>
  </si>
  <si>
    <t>How Long Have You Owned Your Home?</t>
  </si>
  <si>
    <t>Ultrasound</t>
  </si>
  <si>
    <t>BCF Technology USA</t>
  </si>
  <si>
    <t>2625 Highway 14 West, Suite K</t>
  </si>
  <si>
    <t>Rochester, MN 55901</t>
  </si>
  <si>
    <t>507-529-8200</t>
  </si>
  <si>
    <t>507-529-8205</t>
  </si>
  <si>
    <t>Equipment Type:</t>
  </si>
  <si>
    <t>Sales Rep:</t>
  </si>
  <si>
    <t xml:space="preserve"> </t>
  </si>
  <si>
    <t>Insurance Rates</t>
  </si>
  <si>
    <t>Insurance charge per 1,000</t>
  </si>
  <si>
    <t>Equipment Cost</t>
  </si>
  <si>
    <t>Insurance Charge/Month</t>
  </si>
  <si>
    <t>Charge per term of Lease</t>
  </si>
  <si>
    <t>Monthly savings</t>
  </si>
  <si>
    <t>10 + .25</t>
  </si>
  <si>
    <t>9 + .25</t>
  </si>
  <si>
    <t>Years Licensed:</t>
  </si>
  <si>
    <t>DBA Name (if different):</t>
  </si>
  <si>
    <t>Years in Business:</t>
  </si>
  <si>
    <t>Business Owners Name:</t>
  </si>
  <si>
    <t>Ownership %:</t>
  </si>
  <si>
    <t>Annual Gross Revenue: $</t>
  </si>
  <si>
    <t>Annual Net Income: $</t>
  </si>
  <si>
    <t>Social Security #:</t>
  </si>
  <si>
    <t>Professional License #:</t>
  </si>
  <si>
    <t>Call Mike Miller at 1-877-770-7244 ext. 4632</t>
  </si>
  <si>
    <t>New</t>
  </si>
  <si>
    <t>Used</t>
  </si>
  <si>
    <t>Equipment Cost: $</t>
  </si>
  <si>
    <t>EQUIPMENT INFORMATION</t>
  </si>
  <si>
    <t>Simply complete and fax toll free to 1-877-776-7244</t>
  </si>
  <si>
    <t>Bank Accounts:</t>
  </si>
  <si>
    <t>Checking</t>
  </si>
  <si>
    <t>Savings</t>
  </si>
  <si>
    <t xml:space="preserve">           Your email address will never be sold.  It wil be used to send you important notices.</t>
  </si>
  <si>
    <t>Qty per month</t>
  </si>
  <si>
    <t>Total Monthly Billings</t>
  </si>
  <si>
    <t>Total Monthly Savings</t>
  </si>
  <si>
    <t>Hard/Soft Cost Savings</t>
  </si>
  <si>
    <t>Term (Enter 36, 48, 60):</t>
  </si>
  <si>
    <t>Payment Terms:</t>
  </si>
  <si>
    <t>Deferral</t>
  </si>
  <si>
    <t>Days</t>
  </si>
  <si>
    <t>Potential Additional Savings:</t>
  </si>
  <si>
    <t>Section 179 Monthly Tax Savings</t>
  </si>
  <si>
    <t>/</t>
  </si>
  <si>
    <t>Total Estimated Savings</t>
  </si>
  <si>
    <r>
      <t>Less Monthly Hard/Soft Cost Savings</t>
    </r>
    <r>
      <rPr>
        <sz val="11"/>
        <rFont val="Tahoma"/>
        <family val="2"/>
      </rPr>
      <t xml:space="preserve"> </t>
    </r>
    <r>
      <rPr>
        <sz val="8"/>
        <rFont val="Tahoma"/>
        <family val="2"/>
      </rPr>
      <t>(as provided in Return on Investment page)</t>
    </r>
  </si>
  <si>
    <t>Mike Miller at ext. 4632</t>
  </si>
  <si>
    <t>Sales Tax Not Included</t>
  </si>
  <si>
    <t>Absolute &amp; True No Pre-Payment Penalties®</t>
  </si>
  <si>
    <t>-</t>
  </si>
  <si>
    <t>Deferral (Enter 30 or 90):</t>
  </si>
  <si>
    <t>Taxes:</t>
  </si>
  <si>
    <t>Advance Payment:</t>
  </si>
  <si>
    <t>No Advance Payment Required</t>
  </si>
  <si>
    <t xml:space="preserve">Phone: </t>
  </si>
  <si>
    <t>Sales Rep Name:</t>
  </si>
  <si>
    <t xml:space="preserve">  </t>
  </si>
  <si>
    <t>Based on 30 Day Deferred</t>
  </si>
  <si>
    <t>We are pleased to present this financing proposal for your consideration.  It does not represent a commitment to loan and will expire in 30 days.  Do not hesitate to call us at the number below if you have any questions.</t>
  </si>
  <si>
    <t>Net Cashflow Over Loan Term</t>
  </si>
  <si>
    <t>Standard Deferred Payment Options</t>
  </si>
  <si>
    <t>With Professional Solutions Financial Services, there are no pre-payment penalties—guaranteed!</t>
  </si>
  <si>
    <t>You won’t be penalized if you want to pay off your loan early.</t>
  </si>
  <si>
    <t xml:space="preserve">Other companies may promote this but still include future finance charges in your payoff amount. </t>
  </si>
  <si>
    <t>Return on Investment Example</t>
  </si>
  <si>
    <t>Monthly Out-of-Pocket Costs</t>
  </si>
  <si>
    <t>Monthly Payment to Professional Solutions Financial Services</t>
  </si>
  <si>
    <t>Net Monthly Out of Pocket Costs</t>
  </si>
  <si>
    <t>Admin Fee:</t>
  </si>
  <si>
    <t xml:space="preserve">     Financing Provided By:</t>
  </si>
  <si>
    <t>Sales tax may be financed</t>
  </si>
  <si>
    <t>Payment Term:</t>
  </si>
  <si>
    <t>Equipment Vendor(s):</t>
  </si>
  <si>
    <t>Required for fraud monitoring purposes</t>
  </si>
  <si>
    <t xml:space="preserve">Email:              </t>
  </si>
  <si>
    <t>8.5 + 1. at 90</t>
  </si>
  <si>
    <t>Questions about financing or this tool?  Call toll free 877-770-7244</t>
  </si>
  <si>
    <t>Procedures</t>
  </si>
  <si>
    <t>$200.00 (one time)</t>
  </si>
  <si>
    <t>IMAET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</si>
</sst>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7" formatCode="&quot;$&quot;#,##0.00_);\(&quot;$&quot;#,##0.00\)"/>
    <numFmt numFmtId="8" formatCode="&quot;$&quot;#,##0.00_);[Red]\(&quot;$&quot;#,##0.00\)"/>
    <numFmt numFmtId="44" formatCode="_(&quot;$&quot;* #,##0.00_);_(&quot;$&quot;* \(#,##0.00\);_(&quot;$&quot;* &quot;-&quot;??_);_(@_)"/>
    <numFmt numFmtId="164" formatCode="&quot;$&quot;#,##0.00"/>
    <numFmt numFmtId="165" formatCode="mmmm\ d\,\ yyyy"/>
    <numFmt numFmtId="166" formatCode="0.000000"/>
    <numFmt numFmtId="167" formatCode="[&lt;=9999999]###\-####;\(###\)\ ###\-####"/>
    <numFmt numFmtId="168" formatCode="[$-409]mmmm\ d\,\ yyyy;@"/>
    <numFmt numFmtId="169" formatCode="###\-###\-####"/>
  </numFmts>
  <fonts count="73" x14ac:knownFonts="1">
    <font>
      <sz val="10"/>
      <name val="Arial"/>
    </font>
    <font>
      <sz val="10"/>
      <name val="Arial"/>
      <family val="2"/>
    </font>
    <font>
      <sz val="10"/>
      <name val="Arial"/>
      <family val="2"/>
    </font>
    <font>
      <sz val="10"/>
      <name val="Times New Roman"/>
      <family val="1"/>
    </font>
    <font>
      <u/>
      <sz val="10"/>
      <color indexed="12"/>
      <name val="Times New Roman"/>
      <family val="1"/>
    </font>
    <font>
      <b/>
      <sz val="10"/>
      <name val="Tahoma"/>
      <family val="2"/>
    </font>
    <font>
      <sz val="10"/>
      <name val="Tahoma"/>
      <family val="2"/>
    </font>
    <font>
      <sz val="10"/>
      <color indexed="9"/>
      <name val="Tahoma"/>
      <family val="2"/>
    </font>
    <font>
      <u/>
      <sz val="10"/>
      <name val="Tahoma"/>
      <family val="2"/>
    </font>
    <font>
      <b/>
      <u/>
      <sz val="10"/>
      <name val="Tahoma"/>
      <family val="2"/>
    </font>
    <font>
      <sz val="11"/>
      <name val="Tahoma"/>
      <family val="2"/>
    </font>
    <font>
      <b/>
      <sz val="11"/>
      <name val="Tahoma"/>
      <family val="2"/>
    </font>
    <font>
      <sz val="10"/>
      <color indexed="8"/>
      <name val="Tahoma"/>
      <family val="2"/>
    </font>
    <font>
      <sz val="8"/>
      <name val="Tahoma"/>
      <family val="2"/>
    </font>
    <font>
      <b/>
      <sz val="12"/>
      <color indexed="9"/>
      <name val="Tahoma"/>
      <family val="2"/>
    </font>
    <font>
      <sz val="12"/>
      <name val="Arial"/>
      <family val="2"/>
    </font>
    <font>
      <i/>
      <sz val="11"/>
      <name val="Tahoma"/>
      <family val="2"/>
    </font>
    <font>
      <b/>
      <i/>
      <sz val="11"/>
      <name val="Tahoma"/>
      <family val="2"/>
    </font>
    <font>
      <sz val="11"/>
      <name val="Arial"/>
      <family val="2"/>
    </font>
    <font>
      <sz val="16"/>
      <name val="Arial"/>
      <family val="2"/>
    </font>
    <font>
      <sz val="18"/>
      <name val="Arial"/>
      <family val="2"/>
    </font>
    <font>
      <sz val="14"/>
      <name val="Arial"/>
      <family val="2"/>
    </font>
    <font>
      <i/>
      <sz val="10"/>
      <name val="Arial"/>
      <family val="2"/>
    </font>
    <font>
      <b/>
      <sz val="10"/>
      <name val="Arial"/>
      <family val="2"/>
    </font>
    <font>
      <b/>
      <sz val="12"/>
      <name val="Arial"/>
      <family val="2"/>
    </font>
    <font>
      <b/>
      <i/>
      <sz val="11"/>
      <name val="Arial"/>
      <family val="2"/>
    </font>
    <font>
      <b/>
      <sz val="18"/>
      <name val="Arial"/>
      <family val="2"/>
    </font>
    <font>
      <sz val="8"/>
      <name val="Arial"/>
      <family val="2"/>
    </font>
    <font>
      <u/>
      <sz val="10"/>
      <name val="Arial"/>
      <family val="2"/>
    </font>
    <font>
      <sz val="7"/>
      <name val="Arial"/>
      <family val="2"/>
    </font>
    <font>
      <b/>
      <i/>
      <sz val="14"/>
      <name val="Arial Narrow"/>
      <family val="2"/>
    </font>
    <font>
      <sz val="12"/>
      <name val="Arial Black"/>
      <family val="2"/>
    </font>
    <font>
      <b/>
      <sz val="20"/>
      <name val="Arial"/>
      <family val="2"/>
    </font>
    <font>
      <b/>
      <sz val="12"/>
      <color indexed="9"/>
      <name val="Arial"/>
      <family val="2"/>
    </font>
    <font>
      <sz val="10"/>
      <color indexed="9"/>
      <name val="Arial"/>
      <family val="2"/>
    </font>
    <font>
      <b/>
      <i/>
      <u/>
      <sz val="12"/>
      <color indexed="16"/>
      <name val="Arial"/>
      <family val="2"/>
    </font>
    <font>
      <b/>
      <sz val="10"/>
      <color indexed="10"/>
      <name val="Arial"/>
      <family val="2"/>
    </font>
    <font>
      <u/>
      <sz val="12"/>
      <name val="Arial"/>
      <family val="2"/>
    </font>
    <font>
      <u/>
      <sz val="12"/>
      <name val="Arial"/>
      <family val="2"/>
    </font>
    <font>
      <sz val="10"/>
      <color indexed="12"/>
      <name val="Arial"/>
      <family val="2"/>
    </font>
    <font>
      <b/>
      <sz val="12"/>
      <color indexed="12"/>
      <name val="Tahoma"/>
      <family val="2"/>
    </font>
    <font>
      <b/>
      <i/>
      <sz val="14"/>
      <name val="Tahoma"/>
      <family val="2"/>
    </font>
    <font>
      <sz val="14"/>
      <name val="Tahoma"/>
      <family val="2"/>
    </font>
    <font>
      <b/>
      <i/>
      <sz val="12"/>
      <name val="Arial Narrow"/>
      <family val="2"/>
    </font>
    <font>
      <sz val="12"/>
      <name val="Arial"/>
      <family val="2"/>
    </font>
    <font>
      <b/>
      <sz val="11"/>
      <color indexed="9"/>
      <name val="Arial"/>
      <family val="2"/>
    </font>
    <font>
      <sz val="11"/>
      <color indexed="9"/>
      <name val="Arial"/>
      <family val="2"/>
    </font>
    <font>
      <b/>
      <i/>
      <sz val="11"/>
      <color indexed="9"/>
      <name val="Arial"/>
      <family val="2"/>
    </font>
    <font>
      <b/>
      <u/>
      <sz val="14"/>
      <name val="Arial"/>
      <family val="2"/>
    </font>
    <font>
      <b/>
      <u/>
      <sz val="14"/>
      <name val="Tahoma"/>
      <family val="2"/>
    </font>
    <font>
      <b/>
      <u/>
      <sz val="10"/>
      <name val="Arial"/>
      <family val="2"/>
    </font>
    <font>
      <b/>
      <sz val="12"/>
      <color indexed="16"/>
      <name val="Arial"/>
      <family val="2"/>
    </font>
    <font>
      <sz val="12"/>
      <color indexed="9"/>
      <name val="Arial"/>
      <family val="2"/>
    </font>
    <font>
      <b/>
      <sz val="12"/>
      <name val="Arial"/>
      <family val="2"/>
    </font>
    <font>
      <b/>
      <sz val="12"/>
      <color indexed="9"/>
      <name val="Arial"/>
      <family val="2"/>
    </font>
    <font>
      <sz val="12"/>
      <color indexed="9"/>
      <name val="Arial"/>
      <family val="2"/>
    </font>
    <font>
      <i/>
      <sz val="12"/>
      <name val="Arial"/>
      <family val="2"/>
    </font>
    <font>
      <b/>
      <i/>
      <u/>
      <sz val="12"/>
      <name val="Arial"/>
      <family val="2"/>
    </font>
    <font>
      <b/>
      <i/>
      <sz val="10"/>
      <name val="Tahoma"/>
      <family val="2"/>
    </font>
    <font>
      <b/>
      <sz val="10"/>
      <color indexed="9"/>
      <name val="Tahoma"/>
      <family val="2"/>
    </font>
    <font>
      <b/>
      <sz val="10"/>
      <color indexed="9"/>
      <name val="Arial"/>
      <family val="2"/>
    </font>
    <font>
      <sz val="9"/>
      <name val="Tahoma"/>
      <family val="2"/>
    </font>
    <font>
      <b/>
      <i/>
      <u/>
      <sz val="9"/>
      <name val="Tahoma"/>
      <family val="2"/>
    </font>
    <font>
      <b/>
      <sz val="11"/>
      <color indexed="16"/>
      <name val="Tahoma"/>
      <family val="2"/>
    </font>
    <font>
      <b/>
      <u/>
      <sz val="20"/>
      <name val="Tahoma"/>
      <family val="2"/>
    </font>
    <font>
      <b/>
      <sz val="12"/>
      <name val="Tahoma"/>
      <family val="2"/>
    </font>
    <font>
      <b/>
      <sz val="11"/>
      <name val="Arial"/>
      <family val="2"/>
    </font>
    <font>
      <sz val="7"/>
      <name val="Arial"/>
      <family val="2"/>
    </font>
    <font>
      <strike/>
      <sz val="10"/>
      <name val="Tahoma"/>
      <family val="2"/>
    </font>
    <font>
      <u/>
      <sz val="11"/>
      <name val="Tahoma"/>
      <family val="2"/>
    </font>
    <font>
      <b/>
      <u/>
      <sz val="11"/>
      <name val="Tahoma"/>
      <family val="2"/>
    </font>
    <font>
      <b/>
      <u/>
      <sz val="9"/>
      <name val="Tahoma"/>
      <family val="2"/>
    </font>
    <font>
      <sz val="7"/>
      <name val="Tahoma"/>
      <family val="2"/>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s>
  <borders count="16">
    <border>
      <left/>
      <right/>
      <top/>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s>
  <cellStyleXfs count="4">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0" fontId="3" fillId="0" borderId="0"/>
  </cellStyleXfs>
  <cellXfs count="319">
    <xf numFmtId="0" fontId="0" fillId="0" borderId="0" xfId="0"/>
    <xf numFmtId="0" fontId="5" fillId="0" borderId="0" xfId="0" applyFont="1"/>
    <xf numFmtId="0" fontId="6" fillId="0" borderId="0" xfId="0" applyFont="1"/>
    <xf numFmtId="0" fontId="2" fillId="0" borderId="0" xfId="0" applyFont="1"/>
    <xf numFmtId="40" fontId="10" fillId="0" borderId="0" xfId="3" applyNumberFormat="1" applyFont="1"/>
    <xf numFmtId="40" fontId="5" fillId="0" borderId="0" xfId="3" applyNumberFormat="1" applyFont="1" applyAlignment="1">
      <alignment horizontal="centerContinuous"/>
    </xf>
    <xf numFmtId="40" fontId="6" fillId="0" borderId="0" xfId="3" applyNumberFormat="1" applyFont="1"/>
    <xf numFmtId="40" fontId="5" fillId="0" borderId="0" xfId="3" applyNumberFormat="1" applyFont="1"/>
    <xf numFmtId="40" fontId="9" fillId="0" borderId="0" xfId="3" applyNumberFormat="1" applyFont="1"/>
    <xf numFmtId="40" fontId="11" fillId="0" borderId="0" xfId="3" quotePrefix="1" applyNumberFormat="1" applyFont="1" applyAlignment="1">
      <alignment horizontal="left"/>
    </xf>
    <xf numFmtId="40" fontId="6" fillId="0" borderId="0" xfId="3" applyNumberFormat="1" applyFont="1" applyAlignment="1">
      <alignment horizontal="left"/>
    </xf>
    <xf numFmtId="40" fontId="12" fillId="0" borderId="0" xfId="3" applyNumberFormat="1" applyFont="1"/>
    <xf numFmtId="0" fontId="16" fillId="0" borderId="0" xfId="0" applyFont="1" applyProtection="1">
      <protection locked="0"/>
    </xf>
    <xf numFmtId="167" fontId="16" fillId="0" borderId="1" xfId="0" applyNumberFormat="1" applyFont="1" applyBorder="1" applyAlignment="1" applyProtection="1">
      <alignment horizontal="left"/>
      <protection locked="0"/>
    </xf>
    <xf numFmtId="0" fontId="16" fillId="0" borderId="1" xfId="0" applyFont="1" applyBorder="1" applyProtection="1">
      <protection locked="0"/>
    </xf>
    <xf numFmtId="0" fontId="16" fillId="0" borderId="2" xfId="0" applyFont="1" applyBorder="1" applyProtection="1">
      <protection locked="0"/>
    </xf>
    <xf numFmtId="164" fontId="17" fillId="0" borderId="1" xfId="0" applyNumberFormat="1" applyFont="1" applyBorder="1" applyAlignment="1" applyProtection="1">
      <alignment horizontal="left" wrapText="1"/>
      <protection locked="0"/>
    </xf>
    <xf numFmtId="0" fontId="21" fillId="0" borderId="0" xfId="0" applyFont="1"/>
    <xf numFmtId="0" fontId="20" fillId="0" borderId="0" xfId="0" applyFont="1"/>
    <xf numFmtId="0" fontId="24" fillId="0" borderId="2" xfId="0" applyFont="1" applyBorder="1" applyAlignment="1">
      <alignment horizontal="center"/>
    </xf>
    <xf numFmtId="0" fontId="25" fillId="0" borderId="0" xfId="0" applyFont="1" applyAlignment="1">
      <alignment horizontal="center"/>
    </xf>
    <xf numFmtId="44" fontId="0" fillId="0" borderId="0" xfId="0" applyNumberFormat="1"/>
    <xf numFmtId="0" fontId="21" fillId="0" borderId="0" xfId="0" applyFont="1" applyAlignment="1">
      <alignment horizontal="right"/>
    </xf>
    <xf numFmtId="0" fontId="0" fillId="0" borderId="2" xfId="0" applyBorder="1"/>
    <xf numFmtId="0" fontId="28" fillId="0" borderId="2" xfId="0" applyFont="1" applyBorder="1" applyProtection="1">
      <protection locked="0"/>
    </xf>
    <xf numFmtId="0" fontId="0" fillId="0" borderId="1" xfId="0" applyBorder="1" applyProtection="1">
      <protection locked="0"/>
    </xf>
    <xf numFmtId="0" fontId="0" fillId="0" borderId="2" xfId="0" applyBorder="1" applyProtection="1">
      <protection locked="0"/>
    </xf>
    <xf numFmtId="0" fontId="23" fillId="0" borderId="0" xfId="0" applyFont="1" applyAlignment="1">
      <alignment horizontal="center" wrapText="1"/>
    </xf>
    <xf numFmtId="0" fontId="15" fillId="0" borderId="0" xfId="0" applyFont="1"/>
    <xf numFmtId="0" fontId="0" fillId="0" borderId="0" xfId="0" applyAlignment="1">
      <alignment horizontal="left"/>
    </xf>
    <xf numFmtId="40" fontId="14" fillId="0" borderId="0" xfId="3" applyNumberFormat="1" applyFont="1" applyAlignment="1">
      <alignment horizontal="center"/>
    </xf>
    <xf numFmtId="40" fontId="6" fillId="0" borderId="0" xfId="0" applyNumberFormat="1" applyFont="1"/>
    <xf numFmtId="0" fontId="23" fillId="0" borderId="0" xfId="0" applyFont="1"/>
    <xf numFmtId="0" fontId="30" fillId="0" borderId="0" xfId="0" applyFont="1" applyAlignment="1">
      <alignment horizontal="right"/>
    </xf>
    <xf numFmtId="0" fontId="0" fillId="0" borderId="0" xfId="0" applyAlignment="1">
      <alignment horizontal="right"/>
    </xf>
    <xf numFmtId="0" fontId="0" fillId="0" borderId="0" xfId="0" applyAlignment="1">
      <alignment horizontal="center"/>
    </xf>
    <xf numFmtId="0" fontId="32" fillId="0" borderId="2" xfId="0" applyFont="1" applyBorder="1" applyAlignment="1">
      <alignment horizontal="center"/>
    </xf>
    <xf numFmtId="0" fontId="27" fillId="0" borderId="0" xfId="0" applyFont="1"/>
    <xf numFmtId="0" fontId="2" fillId="0" borderId="0" xfId="0" applyFont="1" applyAlignment="1">
      <alignment horizontal="center"/>
    </xf>
    <xf numFmtId="0" fontId="35" fillId="0" borderId="0" xfId="0" applyFont="1" applyAlignment="1">
      <alignment horizontal="center"/>
    </xf>
    <xf numFmtId="165" fontId="16" fillId="0" borderId="2" xfId="0" applyNumberFormat="1" applyFont="1" applyBorder="1" applyAlignment="1">
      <alignment horizontal="left" wrapText="1"/>
    </xf>
    <xf numFmtId="10" fontId="0" fillId="0" borderId="0" xfId="0" applyNumberFormat="1" applyAlignment="1">
      <alignment horizontal="left"/>
    </xf>
    <xf numFmtId="0" fontId="0" fillId="0" borderId="3" xfId="0" applyBorder="1"/>
    <xf numFmtId="0" fontId="36" fillId="0" borderId="0" xfId="0" applyFont="1"/>
    <xf numFmtId="0" fontId="2" fillId="0" borderId="4" xfId="0" applyFont="1" applyBorder="1" applyAlignment="1">
      <alignment horizontal="center"/>
    </xf>
    <xf numFmtId="0" fontId="0" fillId="0" borderId="4" xfId="0" applyBorder="1" applyAlignment="1">
      <alignment horizontal="center"/>
    </xf>
    <xf numFmtId="169" fontId="0" fillId="0" borderId="2" xfId="0" applyNumberFormat="1" applyBorder="1" applyProtection="1">
      <protection locked="0"/>
    </xf>
    <xf numFmtId="0" fontId="16" fillId="0" borderId="0" xfId="0" applyFont="1"/>
    <xf numFmtId="0" fontId="4" fillId="0" borderId="1" xfId="2" applyBorder="1" applyAlignment="1" applyProtection="1">
      <protection locked="0"/>
    </xf>
    <xf numFmtId="0" fontId="4" fillId="0" borderId="0" xfId="2" applyBorder="1" applyAlignment="1" applyProtection="1"/>
    <xf numFmtId="164" fontId="1" fillId="0" borderId="0" xfId="1" applyNumberFormat="1" applyFont="1" applyAlignment="1">
      <alignment horizontal="center"/>
    </xf>
    <xf numFmtId="44" fontId="1" fillId="0" borderId="0" xfId="1" applyFont="1" applyAlignment="1"/>
    <xf numFmtId="44" fontId="1" fillId="0" borderId="0" xfId="1" applyFont="1"/>
    <xf numFmtId="0" fontId="24" fillId="0" borderId="0" xfId="0" applyFont="1" applyAlignment="1">
      <alignment horizontal="center"/>
    </xf>
    <xf numFmtId="164" fontId="19" fillId="0" borderId="5" xfId="0" applyNumberFormat="1" applyFont="1" applyBorder="1"/>
    <xf numFmtId="44" fontId="1" fillId="0" borderId="0" xfId="1"/>
    <xf numFmtId="10" fontId="39" fillId="0" borderId="0" xfId="0" applyNumberFormat="1" applyFont="1" applyAlignment="1">
      <alignment horizontal="left"/>
    </xf>
    <xf numFmtId="40" fontId="40" fillId="0" borderId="0" xfId="3" applyNumberFormat="1" applyFont="1"/>
    <xf numFmtId="0" fontId="37" fillId="0" borderId="6" xfId="0" applyFont="1" applyBorder="1" applyAlignment="1">
      <alignment horizontal="center"/>
    </xf>
    <xf numFmtId="0" fontId="18" fillId="0" borderId="6" xfId="0" applyFont="1" applyBorder="1" applyAlignment="1">
      <alignment horizontal="center"/>
    </xf>
    <xf numFmtId="0" fontId="38" fillId="0" borderId="7" xfId="0" applyFont="1" applyBorder="1" applyAlignment="1">
      <alignment horizontal="center"/>
    </xf>
    <xf numFmtId="0" fontId="23" fillId="0" borderId="0" xfId="0" applyFont="1" applyAlignment="1">
      <alignment horizontal="center"/>
    </xf>
    <xf numFmtId="0" fontId="23" fillId="0" borderId="8" xfId="0" applyFont="1" applyBorder="1" applyAlignment="1">
      <alignment horizontal="center"/>
    </xf>
    <xf numFmtId="0" fontId="2" fillId="0" borderId="8" xfId="0" applyFont="1" applyBorder="1" applyAlignment="1">
      <alignment horizontal="center"/>
    </xf>
    <xf numFmtId="0" fontId="0" fillId="0" borderId="3" xfId="0" applyBorder="1" applyAlignment="1">
      <alignment horizontal="center"/>
    </xf>
    <xf numFmtId="0" fontId="23" fillId="0" borderId="6" xfId="0" applyFont="1" applyBorder="1" applyAlignment="1">
      <alignment horizontal="center"/>
    </xf>
    <xf numFmtId="0" fontId="23" fillId="0" borderId="7" xfId="0" applyFont="1" applyBorder="1" applyAlignment="1">
      <alignment horizontal="center"/>
    </xf>
    <xf numFmtId="166" fontId="23" fillId="0" borderId="0" xfId="0" applyNumberFormat="1" applyFont="1" applyAlignment="1">
      <alignment horizontal="center"/>
    </xf>
    <xf numFmtId="0" fontId="23" fillId="0" borderId="9" xfId="0" applyFont="1" applyBorder="1" applyAlignment="1">
      <alignment horizontal="center"/>
    </xf>
    <xf numFmtId="0" fontId="23" fillId="0" borderId="10" xfId="0" applyFont="1" applyBorder="1" applyAlignment="1">
      <alignment horizontal="center"/>
    </xf>
    <xf numFmtId="0" fontId="22" fillId="0" borderId="0" xfId="0" applyFont="1" applyAlignment="1">
      <alignment horizontal="center"/>
    </xf>
    <xf numFmtId="164" fontId="0" fillId="0" borderId="0" xfId="0" applyNumberFormat="1"/>
    <xf numFmtId="0" fontId="0" fillId="0" borderId="11" xfId="0" applyBorder="1" applyAlignment="1">
      <alignment horizontal="center"/>
    </xf>
    <xf numFmtId="0" fontId="43" fillId="0" borderId="0" xfId="0" applyFont="1" applyAlignment="1">
      <alignment horizontal="left"/>
    </xf>
    <xf numFmtId="2" fontId="2" fillId="0" borderId="0" xfId="0" applyNumberFormat="1" applyFont="1" applyAlignment="1">
      <alignment horizontal="right"/>
    </xf>
    <xf numFmtId="2" fontId="0" fillId="0" borderId="0" xfId="0" applyNumberFormat="1"/>
    <xf numFmtId="165" fontId="42" fillId="0" borderId="0" xfId="0" applyNumberFormat="1" applyFont="1" applyAlignment="1">
      <alignment horizontal="left" wrapText="1"/>
    </xf>
    <xf numFmtId="0" fontId="21" fillId="0" borderId="0" xfId="0" applyFont="1" applyAlignment="1">
      <alignment horizontal="left"/>
    </xf>
    <xf numFmtId="7" fontId="21" fillId="0" borderId="0" xfId="1" applyNumberFormat="1" applyFont="1" applyAlignment="1">
      <alignment horizontal="left"/>
    </xf>
    <xf numFmtId="8" fontId="5" fillId="0" borderId="0" xfId="3" applyNumberFormat="1" applyFont="1" applyAlignment="1">
      <alignment horizontal="center"/>
    </xf>
    <xf numFmtId="167" fontId="10" fillId="0" borderId="0" xfId="3" applyNumberFormat="1" applyFont="1" applyAlignment="1">
      <alignment horizontal="left"/>
    </xf>
    <xf numFmtId="40" fontId="9" fillId="0" borderId="0" xfId="3" applyNumberFormat="1" applyFont="1" applyAlignment="1">
      <alignment horizontal="left"/>
    </xf>
    <xf numFmtId="40" fontId="8" fillId="0" borderId="0" xfId="3" applyNumberFormat="1" applyFont="1"/>
    <xf numFmtId="8" fontId="6" fillId="0" borderId="0" xfId="3" applyNumberFormat="1" applyFont="1" applyAlignment="1">
      <alignment horizontal="center"/>
    </xf>
    <xf numFmtId="0" fontId="47" fillId="2" borderId="0" xfId="0" applyFont="1" applyFill="1" applyAlignment="1">
      <alignment horizontal="center"/>
    </xf>
    <xf numFmtId="0" fontId="34" fillId="2" borderId="0" xfId="0" applyFont="1" applyFill="1"/>
    <xf numFmtId="0" fontId="45" fillId="2" borderId="0" xfId="0" applyFont="1" applyFill="1"/>
    <xf numFmtId="0" fontId="46" fillId="2" borderId="0" xfId="0" applyFont="1" applyFill="1"/>
    <xf numFmtId="0" fontId="45" fillId="2" borderId="0" xfId="0" applyFont="1" applyFill="1" applyAlignment="1">
      <alignment horizontal="center"/>
    </xf>
    <xf numFmtId="0" fontId="48" fillId="0" borderId="0" xfId="0" applyFont="1" applyAlignment="1">
      <alignment horizontal="center"/>
    </xf>
    <xf numFmtId="0" fontId="50" fillId="0" borderId="0" xfId="0" applyFont="1"/>
    <xf numFmtId="0" fontId="51" fillId="0" borderId="0" xfId="0" applyFont="1"/>
    <xf numFmtId="0" fontId="24" fillId="0" borderId="0" xfId="0" applyFont="1"/>
    <xf numFmtId="164" fontId="15" fillId="0" borderId="5" xfId="0" applyNumberFormat="1" applyFont="1" applyBorder="1" applyAlignment="1">
      <alignment horizontal="center"/>
    </xf>
    <xf numFmtId="0" fontId="15" fillId="0" borderId="0" xfId="0" applyFont="1" applyAlignment="1">
      <alignment horizontal="center"/>
    </xf>
    <xf numFmtId="44" fontId="15" fillId="0" borderId="0" xfId="0" applyNumberFormat="1" applyFont="1"/>
    <xf numFmtId="164" fontId="15" fillId="0" borderId="0" xfId="0" applyNumberFormat="1" applyFont="1" applyAlignment="1">
      <alignment horizontal="center"/>
    </xf>
    <xf numFmtId="0" fontId="44" fillId="0" borderId="0" xfId="0" applyFont="1"/>
    <xf numFmtId="0" fontId="44" fillId="3" borderId="5" xfId="0" applyFont="1" applyFill="1" applyBorder="1" applyAlignment="1" applyProtection="1">
      <alignment horizontal="center"/>
      <protection locked="0"/>
    </xf>
    <xf numFmtId="164" fontId="44" fillId="3" borderId="5" xfId="1" applyNumberFormat="1" applyFont="1" applyFill="1" applyBorder="1" applyProtection="1">
      <protection locked="0"/>
    </xf>
    <xf numFmtId="164" fontId="44" fillId="0" borderId="5" xfId="0" applyNumberFormat="1" applyFont="1" applyBorder="1"/>
    <xf numFmtId="0" fontId="53" fillId="0" borderId="0" xfId="0" applyFont="1" applyAlignment="1">
      <alignment horizontal="center"/>
    </xf>
    <xf numFmtId="164" fontId="38" fillId="0" borderId="0" xfId="1" applyNumberFormat="1" applyFont="1" applyAlignment="1">
      <alignment horizontal="center"/>
    </xf>
    <xf numFmtId="0" fontId="38" fillId="0" borderId="0" xfId="0" applyFont="1"/>
    <xf numFmtId="8" fontId="53" fillId="0" borderId="0" xfId="0" applyNumberFormat="1" applyFont="1" applyAlignment="1">
      <alignment horizontal="center"/>
    </xf>
    <xf numFmtId="164" fontId="53" fillId="0" borderId="0" xfId="1" applyNumberFormat="1" applyFont="1" applyAlignment="1">
      <alignment horizontal="center"/>
    </xf>
    <xf numFmtId="8" fontId="44" fillId="0" borderId="0" xfId="0" applyNumberFormat="1" applyFont="1"/>
    <xf numFmtId="40" fontId="53" fillId="0" borderId="0" xfId="0" applyNumberFormat="1" applyFont="1" applyAlignment="1">
      <alignment horizontal="center"/>
    </xf>
    <xf numFmtId="0" fontId="53" fillId="0" borderId="2" xfId="0" applyFont="1" applyBorder="1" applyAlignment="1">
      <alignment horizontal="center"/>
    </xf>
    <xf numFmtId="0" fontId="54" fillId="2" borderId="0" xfId="0" applyFont="1" applyFill="1" applyAlignment="1">
      <alignment horizontal="center"/>
    </xf>
    <xf numFmtId="0" fontId="56" fillId="0" borderId="0" xfId="0" applyFont="1" applyAlignment="1">
      <alignment horizontal="center"/>
    </xf>
    <xf numFmtId="0" fontId="53" fillId="0" borderId="0" xfId="0" applyFont="1"/>
    <xf numFmtId="164" fontId="44" fillId="0" borderId="5" xfId="0" applyNumberFormat="1" applyFont="1" applyBorder="1" applyAlignment="1">
      <alignment horizontal="center"/>
    </xf>
    <xf numFmtId="0" fontId="44" fillId="0" borderId="0" xfId="0" applyFont="1" applyAlignment="1">
      <alignment horizontal="center"/>
    </xf>
    <xf numFmtId="164" fontId="44" fillId="0" borderId="0" xfId="0" applyNumberFormat="1" applyFont="1"/>
    <xf numFmtId="164" fontId="44" fillId="0" borderId="0" xfId="0" applyNumberFormat="1" applyFont="1" applyAlignment="1">
      <alignment horizontal="center"/>
    </xf>
    <xf numFmtId="44" fontId="44" fillId="0" borderId="0" xfId="0" applyNumberFormat="1" applyFont="1"/>
    <xf numFmtId="0" fontId="33" fillId="4" borderId="12" xfId="0" applyFont="1" applyFill="1" applyBorder="1"/>
    <xf numFmtId="0" fontId="34" fillId="4" borderId="1" xfId="0" applyFont="1" applyFill="1" applyBorder="1"/>
    <xf numFmtId="0" fontId="34" fillId="4" borderId="13" xfId="0" applyFont="1" applyFill="1" applyBorder="1"/>
    <xf numFmtId="0" fontId="57" fillId="0" borderId="0" xfId="0" applyFont="1" applyAlignment="1">
      <alignment horizontal="center"/>
    </xf>
    <xf numFmtId="0" fontId="33" fillId="5" borderId="0" xfId="0" applyFont="1" applyFill="1"/>
    <xf numFmtId="0" fontId="52" fillId="5" borderId="0" xfId="0" applyFont="1" applyFill="1"/>
    <xf numFmtId="0" fontId="33" fillId="5" borderId="0" xfId="0" applyFont="1" applyFill="1" applyAlignment="1">
      <alignment horizontal="center"/>
    </xf>
    <xf numFmtId="0" fontId="54" fillId="5" borderId="0" xfId="0" applyFont="1" applyFill="1"/>
    <xf numFmtId="0" fontId="55" fillId="5" borderId="0" xfId="0" applyFont="1" applyFill="1"/>
    <xf numFmtId="0" fontId="54" fillId="5" borderId="0" xfId="0" applyFont="1" applyFill="1" applyAlignment="1">
      <alignment horizontal="center"/>
    </xf>
    <xf numFmtId="0" fontId="49" fillId="0" borderId="0" xfId="0" applyFont="1" applyAlignment="1">
      <alignment horizontal="center"/>
    </xf>
    <xf numFmtId="40" fontId="14" fillId="0" borderId="0" xfId="3" applyNumberFormat="1" applyFont="1"/>
    <xf numFmtId="0" fontId="9" fillId="0" borderId="0" xfId="0" applyFont="1"/>
    <xf numFmtId="7" fontId="5" fillId="0" borderId="0" xfId="1" applyNumberFormat="1" applyFont="1" applyBorder="1" applyAlignment="1" applyProtection="1"/>
    <xf numFmtId="40" fontId="41" fillId="0" borderId="0" xfId="3" applyNumberFormat="1" applyFont="1"/>
    <xf numFmtId="40" fontId="61" fillId="0" borderId="0" xfId="3" applyNumberFormat="1" applyFont="1"/>
    <xf numFmtId="0" fontId="33" fillId="4" borderId="1" xfId="0" applyFont="1" applyFill="1" applyBorder="1"/>
    <xf numFmtId="40" fontId="41" fillId="0" borderId="0" xfId="3" applyNumberFormat="1" applyFont="1" applyAlignment="1">
      <alignment horizontal="center"/>
    </xf>
    <xf numFmtId="0" fontId="29" fillId="0" borderId="0" xfId="0" applyFont="1" applyAlignment="1">
      <alignment vertical="top"/>
    </xf>
    <xf numFmtId="0" fontId="33" fillId="4" borderId="0" xfId="0" applyFont="1" applyFill="1"/>
    <xf numFmtId="0" fontId="10" fillId="0" borderId="0" xfId="0" applyFont="1"/>
    <xf numFmtId="7" fontId="0" fillId="0" borderId="0" xfId="0" applyNumberFormat="1"/>
    <xf numFmtId="1" fontId="0" fillId="0" borderId="0" xfId="0" applyNumberFormat="1"/>
    <xf numFmtId="1" fontId="0" fillId="0" borderId="0" xfId="0" applyNumberFormat="1" applyAlignment="1">
      <alignment horizontal="left"/>
    </xf>
    <xf numFmtId="1" fontId="2" fillId="0" borderId="0" xfId="0" applyNumberFormat="1" applyFont="1"/>
    <xf numFmtId="0" fontId="2" fillId="0" borderId="0" xfId="0" applyFont="1" applyAlignment="1">
      <alignment horizontal="right"/>
    </xf>
    <xf numFmtId="40" fontId="65" fillId="0" borderId="0" xfId="3" applyNumberFormat="1" applyFont="1"/>
    <xf numFmtId="9" fontId="11" fillId="0" borderId="0" xfId="0" applyNumberFormat="1" applyFont="1" applyAlignment="1">
      <alignment horizontal="right"/>
    </xf>
    <xf numFmtId="7" fontId="10" fillId="0" borderId="0" xfId="1" applyNumberFormat="1" applyFont="1" applyBorder="1" applyAlignment="1" applyProtection="1">
      <alignment horizontal="right"/>
    </xf>
    <xf numFmtId="40" fontId="6" fillId="0" borderId="0" xfId="3" applyNumberFormat="1" applyFont="1" applyAlignment="1">
      <alignment horizontal="right"/>
    </xf>
    <xf numFmtId="0" fontId="0" fillId="0" borderId="2" xfId="0" applyBorder="1" applyAlignment="1">
      <alignment horizontal="left"/>
    </xf>
    <xf numFmtId="0" fontId="27" fillId="0" borderId="0" xfId="0" applyFont="1" applyAlignment="1">
      <alignment horizontal="left"/>
    </xf>
    <xf numFmtId="40" fontId="67" fillId="0" borderId="0" xfId="3" applyNumberFormat="1" applyFont="1" applyAlignment="1">
      <alignment vertical="top"/>
    </xf>
    <xf numFmtId="40" fontId="6" fillId="0" borderId="14" xfId="3" applyNumberFormat="1" applyFont="1" applyBorder="1"/>
    <xf numFmtId="0" fontId="67" fillId="0" borderId="0" xfId="0" applyFont="1" applyAlignment="1">
      <alignment vertical="top"/>
    </xf>
    <xf numFmtId="0" fontId="0" fillId="0" borderId="14" xfId="0" applyBorder="1"/>
    <xf numFmtId="0" fontId="48" fillId="0" borderId="0" xfId="0" applyFont="1"/>
    <xf numFmtId="168" fontId="10" fillId="0" borderId="0" xfId="0" applyNumberFormat="1" applyFont="1"/>
    <xf numFmtId="0" fontId="58" fillId="0" borderId="0" xfId="0" applyFont="1" applyAlignment="1">
      <alignment horizontal="center"/>
    </xf>
    <xf numFmtId="0" fontId="62" fillId="0" borderId="0" xfId="0" applyFont="1"/>
    <xf numFmtId="164" fontId="6" fillId="0" borderId="0" xfId="1" applyNumberFormat="1" applyFont="1" applyAlignment="1" applyProtection="1"/>
    <xf numFmtId="0" fontId="11" fillId="0" borderId="0" xfId="0" applyFont="1" applyAlignment="1">
      <alignment horizontal="center"/>
    </xf>
    <xf numFmtId="164" fontId="6" fillId="0" borderId="0" xfId="0" applyNumberFormat="1" applyFont="1"/>
    <xf numFmtId="0" fontId="59" fillId="5" borderId="0" xfId="0" applyFont="1" applyFill="1"/>
    <xf numFmtId="0" fontId="7" fillId="5" borderId="0" xfId="0" applyFont="1" applyFill="1"/>
    <xf numFmtId="0" fontId="60" fillId="5" borderId="0" xfId="0" applyFont="1" applyFill="1" applyAlignment="1">
      <alignment horizontal="center"/>
    </xf>
    <xf numFmtId="44" fontId="2" fillId="0" borderId="0" xfId="0" applyNumberFormat="1" applyFont="1"/>
    <xf numFmtId="164" fontId="2" fillId="0" borderId="0" xfId="0" applyNumberFormat="1" applyFont="1" applyAlignment="1">
      <alignment horizontal="center"/>
    </xf>
    <xf numFmtId="0" fontId="2" fillId="0" borderId="2" xfId="0" applyFont="1" applyBorder="1" applyProtection="1">
      <protection locked="0"/>
    </xf>
    <xf numFmtId="38" fontId="10" fillId="0" borderId="0" xfId="3" applyNumberFormat="1" applyFont="1"/>
    <xf numFmtId="7" fontId="10" fillId="0" borderId="0" xfId="1" applyNumberFormat="1" applyFont="1" applyBorder="1" applyAlignment="1" applyProtection="1">
      <alignment horizontal="left"/>
    </xf>
    <xf numFmtId="40" fontId="11" fillId="0" borderId="0" xfId="3" applyNumberFormat="1" applyFont="1"/>
    <xf numFmtId="38" fontId="10" fillId="0" borderId="2" xfId="3" applyNumberFormat="1" applyFont="1" applyBorder="1"/>
    <xf numFmtId="40" fontId="10" fillId="0" borderId="0" xfId="3" applyNumberFormat="1" applyFont="1" applyAlignment="1">
      <alignment horizontal="left"/>
    </xf>
    <xf numFmtId="38" fontId="6" fillId="0" borderId="0" xfId="3" applyNumberFormat="1" applyFont="1"/>
    <xf numFmtId="8" fontId="6" fillId="0" borderId="0" xfId="3" applyNumberFormat="1" applyFont="1"/>
    <xf numFmtId="40" fontId="11" fillId="0" borderId="0" xfId="3" applyNumberFormat="1" applyFont="1" applyAlignment="1">
      <alignment horizontal="center"/>
    </xf>
    <xf numFmtId="40" fontId="10" fillId="0" borderId="0" xfId="3" applyNumberFormat="1" applyFont="1" applyAlignment="1">
      <alignment horizontal="center"/>
    </xf>
    <xf numFmtId="38" fontId="10" fillId="0" borderId="0" xfId="3" applyNumberFormat="1" applyFont="1" applyAlignment="1">
      <alignment horizontal="left"/>
    </xf>
    <xf numFmtId="40" fontId="13" fillId="0" borderId="0" xfId="3" applyNumberFormat="1" applyFont="1" applyAlignment="1">
      <alignment horizontal="left"/>
    </xf>
    <xf numFmtId="7" fontId="10" fillId="0" borderId="0" xfId="1" applyNumberFormat="1" applyFont="1" applyFill="1" applyBorder="1" applyAlignment="1" applyProtection="1">
      <alignment horizontal="left"/>
    </xf>
    <xf numFmtId="40" fontId="17" fillId="0" borderId="0" xfId="3" applyNumberFormat="1" applyFont="1"/>
    <xf numFmtId="40" fontId="6" fillId="0" borderId="0" xfId="3" applyNumberFormat="1" applyFont="1" applyAlignment="1">
      <alignment horizontal="center"/>
    </xf>
    <xf numFmtId="8" fontId="5" fillId="0" borderId="0" xfId="3" applyNumberFormat="1" applyFont="1"/>
    <xf numFmtId="40" fontId="5" fillId="0" borderId="0" xfId="3" applyNumberFormat="1" applyFont="1" applyAlignment="1">
      <alignment horizontal="right"/>
    </xf>
    <xf numFmtId="40" fontId="5" fillId="0" borderId="0" xfId="3" applyNumberFormat="1" applyFont="1" applyAlignment="1">
      <alignment horizontal="left"/>
    </xf>
    <xf numFmtId="8" fontId="11" fillId="3" borderId="0" xfId="3" applyNumberFormat="1" applyFont="1" applyFill="1" applyAlignment="1">
      <alignment horizontal="center"/>
    </xf>
    <xf numFmtId="0" fontId="70" fillId="2" borderId="0" xfId="3" applyFont="1" applyFill="1" applyAlignment="1">
      <alignment horizontal="center"/>
    </xf>
    <xf numFmtId="40" fontId="69" fillId="0" borderId="0" xfId="3" applyNumberFormat="1" applyFont="1"/>
    <xf numFmtId="40" fontId="11" fillId="0" borderId="0" xfId="3" applyNumberFormat="1" applyFont="1" applyAlignment="1">
      <alignment horizontal="left"/>
    </xf>
    <xf numFmtId="40" fontId="70" fillId="0" borderId="0" xfId="3" applyNumberFormat="1" applyFont="1" applyAlignment="1">
      <alignment horizontal="left"/>
    </xf>
    <xf numFmtId="40" fontId="70" fillId="3" borderId="0" xfId="3" applyNumberFormat="1" applyFont="1" applyFill="1" applyAlignment="1">
      <alignment horizontal="left"/>
    </xf>
    <xf numFmtId="8" fontId="10" fillId="3" borderId="0" xfId="3" applyNumberFormat="1" applyFont="1" applyFill="1" applyAlignment="1">
      <alignment horizontal="center"/>
    </xf>
    <xf numFmtId="40" fontId="10" fillId="3" borderId="0" xfId="3" applyNumberFormat="1" applyFont="1" applyFill="1"/>
    <xf numFmtId="40" fontId="6" fillId="0" borderId="0" xfId="3" applyNumberFormat="1" applyFont="1" applyProtection="1">
      <protection locked="0"/>
    </xf>
    <xf numFmtId="0" fontId="63" fillId="0" borderId="3" xfId="0" applyFont="1" applyBorder="1"/>
    <xf numFmtId="40" fontId="10" fillId="0" borderId="6" xfId="3" applyNumberFormat="1" applyFont="1" applyBorder="1"/>
    <xf numFmtId="0" fontId="10" fillId="0" borderId="4" xfId="0" applyFont="1" applyBorder="1"/>
    <xf numFmtId="8" fontId="10" fillId="0" borderId="0" xfId="3" applyNumberFormat="1" applyFont="1" applyAlignment="1">
      <alignment horizontal="right"/>
    </xf>
    <xf numFmtId="0" fontId="10" fillId="0" borderId="11" xfId="0" applyFont="1" applyBorder="1"/>
    <xf numFmtId="40" fontId="10" fillId="0" borderId="9" xfId="3" applyNumberFormat="1" applyFont="1" applyBorder="1"/>
    <xf numFmtId="7" fontId="10" fillId="0" borderId="9" xfId="1" applyNumberFormat="1" applyFont="1" applyFill="1" applyBorder="1" applyAlignment="1" applyProtection="1">
      <alignment horizontal="right"/>
    </xf>
    <xf numFmtId="40" fontId="6" fillId="0" borderId="6" xfId="3" applyNumberFormat="1" applyFont="1" applyBorder="1"/>
    <xf numFmtId="40" fontId="6" fillId="0" borderId="7" xfId="3" applyNumberFormat="1" applyFont="1" applyBorder="1"/>
    <xf numFmtId="40" fontId="6" fillId="0" borderId="8" xfId="3" applyNumberFormat="1" applyFont="1" applyBorder="1"/>
    <xf numFmtId="40" fontId="6" fillId="0" borderId="9" xfId="3" applyNumberFormat="1" applyFont="1" applyBorder="1"/>
    <xf numFmtId="40" fontId="6" fillId="0" borderId="10" xfId="3" applyNumberFormat="1" applyFont="1" applyBorder="1"/>
    <xf numFmtId="0" fontId="1" fillId="0" borderId="0" xfId="0" applyFont="1"/>
    <xf numFmtId="0" fontId="1" fillId="0" borderId="0" xfId="0" applyFont="1" applyAlignment="1">
      <alignment horizontal="left"/>
    </xf>
    <xf numFmtId="40" fontId="72" fillId="0" borderId="14" xfId="3" applyNumberFormat="1" applyFont="1" applyBorder="1"/>
    <xf numFmtId="40" fontId="6" fillId="0" borderId="1" xfId="3" applyNumberFormat="1" applyFont="1" applyBorder="1" applyAlignment="1">
      <alignment horizontal="right"/>
    </xf>
    <xf numFmtId="0" fontId="0" fillId="0" borderId="1" xfId="0" applyBorder="1" applyAlignment="1">
      <alignment horizontal="right"/>
    </xf>
    <xf numFmtId="40" fontId="6" fillId="0" borderId="1" xfId="3" applyNumberFormat="1" applyFont="1" applyBorder="1"/>
    <xf numFmtId="0" fontId="23" fillId="0" borderId="0" xfId="0" applyFont="1" applyAlignment="1">
      <alignment horizontal="center"/>
    </xf>
    <xf numFmtId="0" fontId="21" fillId="0" borderId="0" xfId="0" applyFont="1" applyAlignment="1">
      <alignment horizontal="center"/>
    </xf>
    <xf numFmtId="0" fontId="15" fillId="0" borderId="0" xfId="0" applyFont="1" applyAlignment="1">
      <alignment horizontal="center"/>
    </xf>
    <xf numFmtId="0" fontId="50" fillId="0" borderId="0" xfId="0" applyFont="1" applyAlignment="1">
      <alignment horizontal="center"/>
    </xf>
    <xf numFmtId="40" fontId="66" fillId="0" borderId="0" xfId="3" applyNumberFormat="1" applyFont="1" applyAlignment="1">
      <alignment horizontal="right"/>
    </xf>
    <xf numFmtId="0" fontId="0" fillId="0" borderId="1" xfId="0" applyBorder="1" applyAlignment="1" applyProtection="1">
      <alignment horizontal="left"/>
      <protection locked="0"/>
    </xf>
    <xf numFmtId="40" fontId="6" fillId="0" borderId="1" xfId="3" applyNumberFormat="1" applyFont="1" applyBorder="1" applyAlignment="1" applyProtection="1">
      <alignment horizontal="left"/>
      <protection locked="0"/>
    </xf>
    <xf numFmtId="40" fontId="6" fillId="0" borderId="2" xfId="3" applyNumberFormat="1" applyFont="1" applyBorder="1" applyAlignment="1" applyProtection="1">
      <alignment horizontal="left"/>
      <protection locked="0"/>
    </xf>
    <xf numFmtId="0" fontId="0" fillId="0" borderId="2" xfId="0" applyBorder="1" applyAlignment="1" applyProtection="1">
      <alignment horizontal="left"/>
      <protection locked="0"/>
    </xf>
    <xf numFmtId="0" fontId="33" fillId="4" borderId="12" xfId="0" applyFont="1" applyFill="1" applyBorder="1" applyAlignment="1">
      <alignment horizontal="left"/>
    </xf>
    <xf numFmtId="0" fontId="33" fillId="4" borderId="1" xfId="0" applyFont="1" applyFill="1" applyBorder="1" applyAlignment="1">
      <alignment horizontal="left"/>
    </xf>
    <xf numFmtId="0" fontId="0" fillId="0" borderId="14" xfId="0" applyBorder="1" applyAlignment="1">
      <alignment horizontal="center"/>
    </xf>
    <xf numFmtId="0" fontId="0" fillId="0" borderId="2" xfId="0" applyBorder="1" applyAlignment="1" applyProtection="1">
      <alignment horizontal="center"/>
      <protection locked="0"/>
    </xf>
    <xf numFmtId="40" fontId="6" fillId="0" borderId="2" xfId="3" applyNumberFormat="1" applyFont="1" applyBorder="1" applyAlignment="1">
      <alignment horizontal="left"/>
    </xf>
    <xf numFmtId="164" fontId="2" fillId="0" borderId="12" xfId="0" applyNumberFormat="1" applyFont="1" applyBorder="1" applyAlignment="1">
      <alignment horizontal="center"/>
    </xf>
    <xf numFmtId="164" fontId="2" fillId="0" borderId="1" xfId="0" applyNumberFormat="1" applyFont="1" applyBorder="1" applyAlignment="1">
      <alignment horizontal="center"/>
    </xf>
    <xf numFmtId="164" fontId="2" fillId="0" borderId="13" xfId="0" applyNumberFormat="1" applyFont="1" applyBorder="1" applyAlignment="1">
      <alignment horizontal="center"/>
    </xf>
    <xf numFmtId="7" fontId="10" fillId="0" borderId="0" xfId="1" applyNumberFormat="1" applyFont="1" applyBorder="1" applyAlignment="1" applyProtection="1">
      <alignment horizontal="right"/>
    </xf>
    <xf numFmtId="0" fontId="0" fillId="0" borderId="0" xfId="0" applyAlignment="1">
      <alignment horizontal="left"/>
    </xf>
    <xf numFmtId="40" fontId="0" fillId="0" borderId="1" xfId="0" applyNumberFormat="1" applyBorder="1" applyAlignment="1">
      <alignment horizontal="left"/>
    </xf>
    <xf numFmtId="0" fontId="0" fillId="0" borderId="1" xfId="0" applyBorder="1" applyAlignment="1">
      <alignment horizontal="left"/>
    </xf>
    <xf numFmtId="0" fontId="60" fillId="5" borderId="0" xfId="0" applyFont="1" applyFill="1" applyAlignment="1">
      <alignment horizontal="center"/>
    </xf>
    <xf numFmtId="0" fontId="64" fillId="0" borderId="0" xfId="0" applyFont="1" applyAlignment="1">
      <alignment horizontal="center"/>
    </xf>
    <xf numFmtId="165" fontId="10" fillId="0" borderId="0" xfId="3" applyNumberFormat="1" applyFont="1" applyAlignment="1">
      <alignment horizontal="right" wrapText="1"/>
    </xf>
    <xf numFmtId="49" fontId="10" fillId="0" borderId="2" xfId="3" applyNumberFormat="1" applyFont="1" applyBorder="1" applyAlignment="1" applyProtection="1">
      <alignment horizontal="left"/>
      <protection locked="0"/>
    </xf>
    <xf numFmtId="40" fontId="10" fillId="0" borderId="1" xfId="3" applyNumberFormat="1" applyFont="1" applyBorder="1" applyAlignment="1" applyProtection="1">
      <alignment horizontal="left"/>
      <protection locked="0"/>
    </xf>
    <xf numFmtId="40" fontId="10" fillId="0" borderId="0" xfId="3" applyNumberFormat="1" applyFont="1" applyAlignment="1">
      <alignment horizontal="left"/>
    </xf>
    <xf numFmtId="7" fontId="11" fillId="0" borderId="1" xfId="1" applyNumberFormat="1" applyFont="1" applyBorder="1" applyAlignment="1" applyProtection="1">
      <alignment horizontal="left"/>
      <protection locked="0"/>
    </xf>
    <xf numFmtId="40" fontId="11" fillId="0" borderId="2" xfId="3" applyNumberFormat="1" applyFont="1" applyBorder="1" applyAlignment="1" applyProtection="1">
      <alignment horizontal="left"/>
      <protection locked="0"/>
    </xf>
    <xf numFmtId="38" fontId="5" fillId="0" borderId="1" xfId="3" applyNumberFormat="1" applyFont="1" applyBorder="1" applyAlignment="1" applyProtection="1">
      <alignment horizontal="center"/>
      <protection locked="0"/>
    </xf>
    <xf numFmtId="40" fontId="11" fillId="0" borderId="1" xfId="3" applyNumberFormat="1" applyFont="1" applyBorder="1" applyAlignment="1" applyProtection="1">
      <alignment horizontal="left"/>
      <protection locked="0"/>
    </xf>
    <xf numFmtId="0" fontId="71" fillId="0" borderId="0" xfId="0" applyFont="1" applyAlignment="1">
      <alignment horizontal="center"/>
    </xf>
    <xf numFmtId="0" fontId="70" fillId="2" borderId="0" xfId="3" applyFont="1" applyFill="1" applyAlignment="1">
      <alignment horizontal="center"/>
    </xf>
    <xf numFmtId="7" fontId="10" fillId="0" borderId="2" xfId="0" applyNumberFormat="1" applyFont="1" applyBorder="1" applyAlignment="1">
      <alignment horizontal="left"/>
    </xf>
    <xf numFmtId="40" fontId="14" fillId="5" borderId="0" xfId="3" applyNumberFormat="1" applyFont="1" applyFill="1" applyAlignment="1">
      <alignment horizontal="center"/>
    </xf>
    <xf numFmtId="0" fontId="61" fillId="3" borderId="5" xfId="0" applyFont="1" applyFill="1" applyBorder="1" applyAlignment="1" applyProtection="1">
      <alignment horizontal="left"/>
      <protection locked="0"/>
    </xf>
    <xf numFmtId="0" fontId="61" fillId="3" borderId="5" xfId="0" applyFont="1" applyFill="1" applyBorder="1" applyAlignment="1" applyProtection="1">
      <alignment horizontal="center"/>
      <protection locked="0"/>
    </xf>
    <xf numFmtId="0" fontId="5" fillId="0" borderId="2" xfId="0" applyFont="1" applyBorder="1" applyAlignment="1">
      <alignment horizontal="center" wrapText="1"/>
    </xf>
    <xf numFmtId="164" fontId="61" fillId="3" borderId="12" xfId="1" applyNumberFormat="1" applyFont="1" applyFill="1" applyBorder="1" applyAlignment="1" applyProtection="1">
      <alignment horizontal="center"/>
      <protection locked="0"/>
    </xf>
    <xf numFmtId="164" fontId="61" fillId="3" borderId="13" xfId="1" applyNumberFormat="1" applyFont="1" applyFill="1" applyBorder="1" applyAlignment="1" applyProtection="1">
      <alignment horizontal="center"/>
      <protection locked="0"/>
    </xf>
    <xf numFmtId="164" fontId="61" fillId="3" borderId="5" xfId="1" applyNumberFormat="1" applyFont="1" applyFill="1" applyBorder="1" applyAlignment="1" applyProtection="1">
      <alignment horizontal="center"/>
      <protection locked="0"/>
    </xf>
    <xf numFmtId="164" fontId="61" fillId="0" borderId="5" xfId="0" applyNumberFormat="1" applyFont="1" applyBorder="1" applyAlignment="1">
      <alignment horizontal="center"/>
    </xf>
    <xf numFmtId="0" fontId="5" fillId="0" borderId="1" xfId="0" applyFont="1" applyBorder="1" applyAlignment="1">
      <alignment horizontal="center"/>
    </xf>
    <xf numFmtId="0" fontId="5" fillId="0" borderId="1" xfId="0" applyFont="1" applyBorder="1" applyAlignment="1">
      <alignment horizontal="center" wrapText="1"/>
    </xf>
    <xf numFmtId="164" fontId="6" fillId="0" borderId="5" xfId="0" applyNumberFormat="1" applyFont="1" applyBorder="1" applyAlignment="1">
      <alignment horizontal="center"/>
    </xf>
    <xf numFmtId="164" fontId="2" fillId="0" borderId="5" xfId="0" applyNumberFormat="1" applyFont="1" applyBorder="1" applyAlignment="1">
      <alignment horizontal="center"/>
    </xf>
    <xf numFmtId="0" fontId="49" fillId="0" borderId="0" xfId="0" applyFont="1" applyAlignment="1">
      <alignment horizontal="center"/>
    </xf>
    <xf numFmtId="0" fontId="33" fillId="4" borderId="15" xfId="0" applyFont="1" applyFill="1" applyBorder="1" applyAlignment="1">
      <alignment horizontal="left"/>
    </xf>
    <xf numFmtId="0" fontId="33" fillId="4" borderId="0" xfId="0" applyFont="1" applyFill="1" applyAlignment="1">
      <alignment horizontal="left"/>
    </xf>
    <xf numFmtId="8" fontId="10" fillId="0" borderId="0" xfId="3" applyNumberFormat="1" applyFont="1" applyAlignment="1">
      <alignment horizontal="right"/>
    </xf>
    <xf numFmtId="40" fontId="2" fillId="0" borderId="2" xfId="0" applyNumberFormat="1" applyFont="1" applyBorder="1" applyAlignment="1">
      <alignment horizontal="left"/>
    </xf>
    <xf numFmtId="0" fontId="2" fillId="0" borderId="1" xfId="0" applyFont="1" applyBorder="1" applyAlignment="1" applyProtection="1">
      <alignment horizontal="left"/>
      <protection locked="0"/>
    </xf>
    <xf numFmtId="9" fontId="11" fillId="0" borderId="0" xfId="0" applyNumberFormat="1" applyFont="1" applyAlignment="1" applyProtection="1">
      <alignment horizontal="right"/>
      <protection locked="0"/>
    </xf>
    <xf numFmtId="0" fontId="0" fillId="0" borderId="2" xfId="0" applyBorder="1" applyAlignment="1">
      <alignment horizontal="left"/>
    </xf>
    <xf numFmtId="40" fontId="0" fillId="0" borderId="2" xfId="0" applyNumberFormat="1" applyBorder="1" applyAlignment="1">
      <alignment horizontal="left"/>
    </xf>
    <xf numFmtId="7" fontId="10" fillId="0" borderId="9" xfId="1" applyNumberFormat="1" applyFont="1" applyFill="1" applyBorder="1" applyAlignment="1" applyProtection="1">
      <alignment horizontal="right"/>
    </xf>
    <xf numFmtId="6" fontId="10" fillId="0" borderId="0" xfId="3" applyNumberFormat="1" applyFont="1" applyAlignment="1">
      <alignment horizontal="right"/>
    </xf>
    <xf numFmtId="0" fontId="31" fillId="0" borderId="0" xfId="0" applyFont="1" applyAlignment="1">
      <alignment horizontal="center"/>
    </xf>
    <xf numFmtId="8" fontId="10" fillId="0" borderId="2" xfId="1" applyNumberFormat="1" applyFont="1" applyFill="1" applyBorder="1" applyAlignment="1" applyProtection="1">
      <alignment horizontal="left"/>
    </xf>
    <xf numFmtId="8" fontId="11" fillId="0" borderId="2" xfId="3" applyNumberFormat="1" applyFont="1" applyBorder="1" applyAlignment="1">
      <alignment horizontal="left"/>
    </xf>
    <xf numFmtId="40" fontId="10" fillId="0" borderId="2" xfId="3" applyNumberFormat="1" applyFont="1" applyBorder="1" applyAlignment="1">
      <alignment horizontal="left"/>
    </xf>
    <xf numFmtId="7" fontId="17" fillId="0" borderId="1" xfId="3" applyNumberFormat="1" applyFont="1" applyBorder="1" applyAlignment="1">
      <alignment horizontal="left"/>
    </xf>
    <xf numFmtId="8" fontId="11" fillId="0" borderId="14" xfId="1" applyNumberFormat="1" applyFont="1" applyFill="1" applyBorder="1" applyAlignment="1" applyProtection="1">
      <alignment horizontal="left"/>
    </xf>
    <xf numFmtId="0" fontId="2" fillId="0" borderId="0" xfId="0" applyFont="1" applyAlignment="1">
      <alignment horizontal="left"/>
    </xf>
    <xf numFmtId="40" fontId="6" fillId="0" borderId="14" xfId="3" applyNumberFormat="1" applyFont="1" applyBorder="1" applyAlignment="1" applyProtection="1">
      <alignment horizontal="left"/>
      <protection locked="0"/>
    </xf>
    <xf numFmtId="40" fontId="6" fillId="0" borderId="14" xfId="3" applyNumberFormat="1" applyFont="1" applyBorder="1" applyAlignment="1">
      <alignment horizontal="center"/>
    </xf>
    <xf numFmtId="38" fontId="5" fillId="0" borderId="2" xfId="3" applyNumberFormat="1" applyFont="1" applyBorder="1" applyAlignment="1" applyProtection="1">
      <alignment horizontal="center"/>
      <protection locked="0"/>
    </xf>
    <xf numFmtId="0" fontId="68" fillId="0" borderId="0" xfId="3" applyFont="1" applyAlignment="1">
      <alignment horizontal="center"/>
    </xf>
    <xf numFmtId="0" fontId="6" fillId="0" borderId="0" xfId="3" applyFont="1" applyAlignment="1">
      <alignment horizontal="center"/>
    </xf>
    <xf numFmtId="40" fontId="6" fillId="0" borderId="0" xfId="3" applyNumberFormat="1" applyFont="1" applyAlignment="1">
      <alignment horizontal="left"/>
    </xf>
    <xf numFmtId="8" fontId="11" fillId="3" borderId="0" xfId="3" applyNumberFormat="1" applyFont="1" applyFill="1" applyAlignment="1">
      <alignment horizontal="center"/>
    </xf>
    <xf numFmtId="0" fontId="10" fillId="0" borderId="0" xfId="3" applyFont="1" applyAlignment="1">
      <alignment horizontal="center" wrapText="1"/>
    </xf>
    <xf numFmtId="8" fontId="11" fillId="0" borderId="0" xfId="3" applyNumberFormat="1" applyFont="1" applyAlignment="1">
      <alignment horizontal="center"/>
    </xf>
    <xf numFmtId="40" fontId="11" fillId="0" borderId="0" xfId="3" applyNumberFormat="1" applyFont="1" applyAlignment="1">
      <alignment horizontal="center"/>
    </xf>
    <xf numFmtId="168" fontId="10" fillId="0" borderId="0" xfId="0" applyNumberFormat="1" applyFont="1" applyAlignment="1">
      <alignment horizontal="right"/>
    </xf>
    <xf numFmtId="0" fontId="6" fillId="0" borderId="0" xfId="0" applyFont="1" applyAlignment="1">
      <alignment horizontal="center"/>
    </xf>
    <xf numFmtId="40" fontId="41" fillId="0" borderId="0" xfId="3" applyNumberFormat="1" applyFont="1" applyAlignment="1">
      <alignment horizontal="left" wrapText="1"/>
    </xf>
    <xf numFmtId="164" fontId="6" fillId="0" borderId="0" xfId="1" applyNumberFormat="1" applyFont="1" applyAlignment="1" applyProtection="1">
      <alignment horizontal="center"/>
    </xf>
    <xf numFmtId="40" fontId="10" fillId="0" borderId="2" xfId="0" applyNumberFormat="1" applyFont="1" applyBorder="1" applyAlignment="1">
      <alignment horizontal="left"/>
    </xf>
    <xf numFmtId="0" fontId="10" fillId="0" borderId="0" xfId="0" applyFont="1" applyAlignment="1">
      <alignment horizontal="right"/>
    </xf>
    <xf numFmtId="0" fontId="5" fillId="0" borderId="2" xfId="0" applyFont="1" applyBorder="1" applyAlignment="1">
      <alignment horizontal="center"/>
    </xf>
    <xf numFmtId="0" fontId="26" fillId="0" borderId="0" xfId="0" applyFont="1" applyAlignment="1">
      <alignment horizontal="center"/>
    </xf>
    <xf numFmtId="0" fontId="30" fillId="0" borderId="0" xfId="0" applyFont="1" applyAlignment="1">
      <alignment horizontal="left"/>
    </xf>
    <xf numFmtId="0" fontId="1" fillId="0" borderId="0" xfId="0" applyFont="1" applyAlignment="1">
      <alignment horizontal="left"/>
    </xf>
    <xf numFmtId="0" fontId="48" fillId="0" borderId="0" xfId="0" applyFont="1" applyAlignment="1">
      <alignment horizontal="center"/>
    </xf>
    <xf numFmtId="0" fontId="44" fillId="3" borderId="12" xfId="0" applyFont="1" applyFill="1" applyBorder="1" applyAlignment="1" applyProtection="1">
      <alignment horizontal="left"/>
      <protection locked="0"/>
    </xf>
    <xf numFmtId="0" fontId="44" fillId="3" borderId="1" xfId="0" applyFont="1" applyFill="1" applyBorder="1" applyAlignment="1" applyProtection="1">
      <alignment horizontal="left"/>
      <protection locked="0"/>
    </xf>
    <xf numFmtId="0" fontId="44" fillId="3" borderId="13" xfId="0" applyFont="1" applyFill="1" applyBorder="1" applyAlignment="1" applyProtection="1">
      <alignment horizontal="left"/>
      <protection locked="0"/>
    </xf>
    <xf numFmtId="0" fontId="19" fillId="0" borderId="0" xfId="0" applyFont="1" applyAlignment="1">
      <alignment horizontal="right"/>
    </xf>
    <xf numFmtId="0" fontId="24" fillId="0" borderId="2" xfId="0" applyFont="1" applyBorder="1" applyAlignment="1">
      <alignment horizontal="center"/>
    </xf>
    <xf numFmtId="0" fontId="53" fillId="0" borderId="2" xfId="0" applyFont="1" applyBorder="1" applyAlignment="1">
      <alignment horizontal="center"/>
    </xf>
    <xf numFmtId="0" fontId="33" fillId="5" borderId="0" xfId="0" applyFont="1" applyFill="1" applyAlignment="1">
      <alignment horizontal="center"/>
    </xf>
    <xf numFmtId="44" fontId="15" fillId="0" borderId="0" xfId="1" applyFont="1" applyBorder="1" applyAlignment="1" applyProtection="1">
      <alignment horizontal="right"/>
    </xf>
    <xf numFmtId="44" fontId="15" fillId="0" borderId="0" xfId="1" applyFont="1" applyBorder="1" applyAlignment="1" applyProtection="1">
      <alignment horizontal="center"/>
    </xf>
    <xf numFmtId="9" fontId="24" fillId="0" borderId="0" xfId="0" applyNumberFormat="1" applyFont="1" applyAlignment="1">
      <alignment horizontal="right"/>
    </xf>
    <xf numFmtId="0" fontId="43" fillId="0" borderId="0" xfId="0" applyFont="1" applyAlignment="1">
      <alignment horizontal="right"/>
    </xf>
    <xf numFmtId="0" fontId="44" fillId="0" borderId="0" xfId="0" applyFont="1" applyAlignment="1">
      <alignment horizontal="right"/>
    </xf>
    <xf numFmtId="44" fontId="15" fillId="0" borderId="0" xfId="1" applyFont="1" applyFill="1" applyBorder="1" applyAlignment="1" applyProtection="1">
      <alignment horizontal="center"/>
    </xf>
    <xf numFmtId="0" fontId="27" fillId="0" borderId="0" xfId="0" applyFont="1" applyAlignment="1">
      <alignment horizontal="center"/>
    </xf>
    <xf numFmtId="0" fontId="0" fillId="0" borderId="14" xfId="0" applyBorder="1" applyAlignment="1">
      <alignment horizontal="left"/>
    </xf>
    <xf numFmtId="0" fontId="1" fillId="0" borderId="1" xfId="0" applyFont="1" applyBorder="1" applyAlignment="1">
      <alignment horizontal="left"/>
    </xf>
    <xf numFmtId="0" fontId="0" fillId="0" borderId="14" xfId="0" applyBorder="1" applyAlignment="1" applyProtection="1">
      <alignment horizontal="left"/>
      <protection locked="0"/>
    </xf>
    <xf numFmtId="0" fontId="44" fillId="0" borderId="0" xfId="0" applyFont="1" applyAlignment="1">
      <alignment horizontal="center"/>
    </xf>
    <xf numFmtId="0" fontId="33" fillId="4" borderId="13" xfId="0" applyFont="1" applyFill="1" applyBorder="1" applyAlignment="1">
      <alignment horizontal="left"/>
    </xf>
    <xf numFmtId="0" fontId="0" fillId="0" borderId="0" xfId="0" applyAlignment="1" applyProtection="1">
      <alignment horizontal="left"/>
      <protection locked="0"/>
    </xf>
    <xf numFmtId="0" fontId="29" fillId="0" borderId="0" xfId="0" applyFont="1" applyAlignment="1">
      <alignment horizontal="center" vertical="top"/>
    </xf>
    <xf numFmtId="0" fontId="33" fillId="4" borderId="12" xfId="0" applyFont="1" applyFill="1" applyBorder="1"/>
    <xf numFmtId="0" fontId="33" fillId="4" borderId="1" xfId="0" applyFont="1" applyFill="1" applyBorder="1"/>
    <xf numFmtId="0" fontId="33" fillId="4" borderId="13" xfId="0" applyFont="1" applyFill="1" applyBorder="1"/>
  </cellXfs>
  <cellStyles count="4">
    <cellStyle name="Currency" xfId="1" builtinId="4"/>
    <cellStyle name="Hyperlink" xfId="2" builtinId="8"/>
    <cellStyle name="Normal" xfId="0" builtinId="0"/>
    <cellStyle name="Normal_Partner Rates Proposal" xfId="3" xr:uid="{00000000-0005-0000-0000-00000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65585"/>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236220</xdr:colOff>
      <xdr:row>0</xdr:row>
      <xdr:rowOff>7620</xdr:rowOff>
    </xdr:from>
    <xdr:to>
      <xdr:col>4</xdr:col>
      <xdr:colOff>342900</xdr:colOff>
      <xdr:row>6</xdr:row>
      <xdr:rowOff>137160</xdr:rowOff>
    </xdr:to>
    <xdr:pic>
      <xdr:nvPicPr>
        <xdr:cNvPr id="2295" name="Picture 53">
          <a:extLst>
            <a:ext uri="{FF2B5EF4-FFF2-40B4-BE49-F238E27FC236}">
              <a16:creationId xmlns:a16="http://schemas.microsoft.com/office/drawing/2014/main" id="{160F2BD9-10AF-4912-A0CA-07A846591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938" t="29166" r="10938" b="31250"/>
        <a:stretch>
          <a:fillRect/>
        </a:stretch>
      </xdr:blipFill>
      <xdr:spPr bwMode="auto">
        <a:xfrm>
          <a:off x="2125980" y="7620"/>
          <a:ext cx="342900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784860</xdr:colOff>
      <xdr:row>2</xdr:row>
      <xdr:rowOff>114300</xdr:rowOff>
    </xdr:from>
    <xdr:to>
      <xdr:col>1</xdr:col>
      <xdr:colOff>784860</xdr:colOff>
      <xdr:row>3</xdr:row>
      <xdr:rowOff>160020</xdr:rowOff>
    </xdr:to>
    <xdr:sp macro="" textlink="">
      <xdr:nvSpPr>
        <xdr:cNvPr id="15081" name="Rectangle 9">
          <a:extLst>
            <a:ext uri="{FF2B5EF4-FFF2-40B4-BE49-F238E27FC236}">
              <a16:creationId xmlns:a16="http://schemas.microsoft.com/office/drawing/2014/main" id="{D4F61544-2ECF-46BC-95D9-F330931AA081}"/>
            </a:ext>
          </a:extLst>
        </xdr:cNvPr>
        <xdr:cNvSpPr>
          <a:spLocks noChangeArrowheads="1"/>
        </xdr:cNvSpPr>
      </xdr:nvSpPr>
      <xdr:spPr bwMode="auto">
        <a:xfrm>
          <a:off x="960120" y="601980"/>
          <a:ext cx="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769620</xdr:colOff>
      <xdr:row>6</xdr:row>
      <xdr:rowOff>0</xdr:rowOff>
    </xdr:from>
    <xdr:to>
      <xdr:col>1</xdr:col>
      <xdr:colOff>769620</xdr:colOff>
      <xdr:row>7</xdr:row>
      <xdr:rowOff>91440</xdr:rowOff>
    </xdr:to>
    <xdr:sp macro="" textlink="">
      <xdr:nvSpPr>
        <xdr:cNvPr id="15082" name="Rectangle 10">
          <a:extLst>
            <a:ext uri="{FF2B5EF4-FFF2-40B4-BE49-F238E27FC236}">
              <a16:creationId xmlns:a16="http://schemas.microsoft.com/office/drawing/2014/main" id="{7AA225E6-3A95-4A92-B96B-08480C1620C9}"/>
            </a:ext>
          </a:extLst>
        </xdr:cNvPr>
        <xdr:cNvSpPr>
          <a:spLocks noChangeArrowheads="1"/>
        </xdr:cNvSpPr>
      </xdr:nvSpPr>
      <xdr:spPr bwMode="auto">
        <a:xfrm>
          <a:off x="944880" y="128778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769620</xdr:colOff>
      <xdr:row>6</xdr:row>
      <xdr:rowOff>0</xdr:rowOff>
    </xdr:from>
    <xdr:to>
      <xdr:col>1</xdr:col>
      <xdr:colOff>769620</xdr:colOff>
      <xdr:row>7</xdr:row>
      <xdr:rowOff>91440</xdr:rowOff>
    </xdr:to>
    <xdr:sp macro="" textlink="">
      <xdr:nvSpPr>
        <xdr:cNvPr id="15083" name="Rectangle 11">
          <a:extLst>
            <a:ext uri="{FF2B5EF4-FFF2-40B4-BE49-F238E27FC236}">
              <a16:creationId xmlns:a16="http://schemas.microsoft.com/office/drawing/2014/main" id="{1231620E-466D-48F9-89C7-94CA3A9DDBDC}"/>
            </a:ext>
          </a:extLst>
        </xdr:cNvPr>
        <xdr:cNvSpPr>
          <a:spLocks noChangeArrowheads="1"/>
        </xdr:cNvSpPr>
      </xdr:nvSpPr>
      <xdr:spPr bwMode="auto">
        <a:xfrm>
          <a:off x="944880" y="128778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33494</xdr:colOff>
      <xdr:row>54</xdr:row>
      <xdr:rowOff>48410</xdr:rowOff>
    </xdr:from>
    <xdr:to>
      <xdr:col>16</xdr:col>
      <xdr:colOff>271133</xdr:colOff>
      <xdr:row>59</xdr:row>
      <xdr:rowOff>23153</xdr:rowOff>
    </xdr:to>
    <xdr:sp macro="" textlink="">
      <xdr:nvSpPr>
        <xdr:cNvPr id="5323" name="TextBox 7">
          <a:extLst>
            <a:ext uri="{FF2B5EF4-FFF2-40B4-BE49-F238E27FC236}">
              <a16:creationId xmlns:a16="http://schemas.microsoft.com/office/drawing/2014/main" id="{4BF645F0-CECA-46AC-98E6-4330A91A1794}"/>
            </a:ext>
          </a:extLst>
        </xdr:cNvPr>
        <xdr:cNvSpPr txBox="1">
          <a:spLocks noChangeArrowheads="1"/>
        </xdr:cNvSpPr>
      </xdr:nvSpPr>
      <xdr:spPr bwMode="auto">
        <a:xfrm>
          <a:off x="187138" y="8785412"/>
          <a:ext cx="6758268" cy="796303"/>
        </a:xfrm>
        <a:prstGeom prst="rect">
          <a:avLst/>
        </a:prstGeom>
        <a:noFill/>
        <a:ln w="9525">
          <a:noFill/>
          <a:miter lim="800000"/>
          <a:headEnd/>
          <a:tailEnd/>
        </a:ln>
      </xdr:spPr>
      <xdr:txBody>
        <a:bodyPr vertOverflow="clip" wrap="square" lIns="91440" tIns="45720" rIns="91440" bIns="45720" anchor="t" upright="1"/>
        <a:lstStyle/>
        <a:p>
          <a:pPr algn="ctr">
            <a:lnSpc>
              <a:spcPts val="1000"/>
            </a:lnSpc>
          </a:pPr>
          <a:r>
            <a:rPr lang="en-US" sz="900">
              <a:effectLst/>
              <a:latin typeface="+mn-lt"/>
              <a:ea typeface="+mn-ea"/>
              <a:cs typeface="+mn-cs"/>
            </a:rPr>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a:t>
          </a:r>
        </a:p>
      </xdr:txBody>
    </xdr:sp>
    <xdr:clientData/>
  </xdr:twoCellAnchor>
  <xdr:twoCellAnchor editAs="oneCell">
    <xdr:from>
      <xdr:col>0</xdr:col>
      <xdr:colOff>120328</xdr:colOff>
      <xdr:row>110</xdr:row>
      <xdr:rowOff>368898</xdr:rowOff>
    </xdr:from>
    <xdr:to>
      <xdr:col>17</xdr:col>
      <xdr:colOff>958</xdr:colOff>
      <xdr:row>114</xdr:row>
      <xdr:rowOff>151721</xdr:rowOff>
    </xdr:to>
    <xdr:sp macro="" textlink="">
      <xdr:nvSpPr>
        <xdr:cNvPr id="8741" name="TextBox 2">
          <a:extLst>
            <a:ext uri="{FF2B5EF4-FFF2-40B4-BE49-F238E27FC236}">
              <a16:creationId xmlns:a16="http://schemas.microsoft.com/office/drawing/2014/main" id="{EA8279E8-0E78-4749-908B-0D5EFAE94434}"/>
            </a:ext>
          </a:extLst>
        </xdr:cNvPr>
        <xdr:cNvSpPr txBox="1">
          <a:spLocks noChangeArrowheads="1"/>
        </xdr:cNvSpPr>
      </xdr:nvSpPr>
      <xdr:spPr bwMode="auto">
        <a:xfrm>
          <a:off x="123825" y="18735675"/>
          <a:ext cx="7029450" cy="704850"/>
        </a:xfrm>
        <a:prstGeom prst="rect">
          <a:avLst/>
        </a:prstGeom>
        <a:noFill/>
        <a:ln>
          <a:noFill/>
        </a:ln>
      </xdr:spPr>
      <xdr:txBody>
        <a:bodyPr vertOverflow="clip" wrap="square" lIns="27432" tIns="18288" rIns="0" bIns="0" anchor="t" upright="1"/>
        <a:lstStyle/>
        <a:p>
          <a:pPr algn="ctr"/>
          <a:r>
            <a:rPr lang="en-US" sz="800">
              <a:effectLst/>
              <a:latin typeface="+mn-lt"/>
              <a:ea typeface="+mn-ea"/>
              <a:cs typeface="+mn-cs"/>
            </a:rPr>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 Monthly payments above do not include state and local taxes. Return on Investment results are speculative and may vary from actual results. Professional Solutions  Financial Services is not responsible for actual estimations or results.</a:t>
          </a:r>
        </a:p>
      </xdr:txBody>
    </xdr:sp>
    <xdr:clientData/>
  </xdr:twoCellAnchor>
  <xdr:twoCellAnchor>
    <xdr:from>
      <xdr:col>3</xdr:col>
      <xdr:colOff>342900</xdr:colOff>
      <xdr:row>117</xdr:row>
      <xdr:rowOff>144780</xdr:rowOff>
    </xdr:from>
    <xdr:to>
      <xdr:col>11</xdr:col>
      <xdr:colOff>960120</xdr:colOff>
      <xdr:row>121</xdr:row>
      <xdr:rowOff>45720</xdr:rowOff>
    </xdr:to>
    <xdr:pic>
      <xdr:nvPicPr>
        <xdr:cNvPr id="15086" name="Picture 2" descr="PSFS Color logo ">
          <a:extLst>
            <a:ext uri="{FF2B5EF4-FFF2-40B4-BE49-F238E27FC236}">
              <a16:creationId xmlns:a16="http://schemas.microsoft.com/office/drawing/2014/main" id="{09C6EC7F-5375-4973-A549-8D088F6ACC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0" y="18867120"/>
          <a:ext cx="35204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119768</xdr:colOff>
      <xdr:row>137</xdr:row>
      <xdr:rowOff>44825</xdr:rowOff>
    </xdr:from>
    <xdr:to>
      <xdr:col>17</xdr:col>
      <xdr:colOff>270685</xdr:colOff>
      <xdr:row>169</xdr:row>
      <xdr:rowOff>86072</xdr:rowOff>
    </xdr:to>
    <xdr:sp macro="" textlink="">
      <xdr:nvSpPr>
        <xdr:cNvPr id="8743" name="TextBox 4">
          <a:extLst>
            <a:ext uri="{FF2B5EF4-FFF2-40B4-BE49-F238E27FC236}">
              <a16:creationId xmlns:a16="http://schemas.microsoft.com/office/drawing/2014/main" id="{38FB01FE-D5FC-4E2B-8789-DF3D09D9FBAE}"/>
            </a:ext>
          </a:extLst>
        </xdr:cNvPr>
        <xdr:cNvSpPr txBox="1">
          <a:spLocks noChangeArrowheads="1"/>
        </xdr:cNvSpPr>
      </xdr:nvSpPr>
      <xdr:spPr bwMode="auto">
        <a:xfrm>
          <a:off x="123265" y="21717001"/>
          <a:ext cx="7328647" cy="5076266"/>
        </a:xfrm>
        <a:prstGeom prst="rect">
          <a:avLst/>
        </a:prstGeom>
        <a:noFill/>
        <a:ln>
          <a:noFill/>
        </a:ln>
      </xdr:spPr>
      <xdr:txBody>
        <a:bodyPr vertOverflow="clip" wrap="square" lIns="27432" tIns="22860" rIns="0" bIns="0" anchor="t" upright="1"/>
        <a:lstStyle/>
        <a:p>
          <a:pPr algn="l" rtl="0">
            <a:lnSpc>
              <a:spcPts val="1200"/>
            </a:lnSpc>
            <a:defRPr sz="1000"/>
          </a:pPr>
          <a:endParaRPr lang="en-US" sz="1100" b="0" i="0" u="none" strike="noStrike" baseline="0">
            <a:solidFill>
              <a:schemeClr val="tx1"/>
            </a:solidFill>
            <a:latin typeface="Tahoma"/>
            <a:ea typeface="Tahoma"/>
            <a:cs typeface="Tahoma"/>
          </a:endParaRPr>
        </a:p>
        <a:p>
          <a:pPr algn="l" rtl="0">
            <a:lnSpc>
              <a:spcPts val="1200"/>
            </a:lnSpc>
            <a:defRPr sz="1000"/>
          </a:pPr>
          <a:r>
            <a:rPr lang="en-US" sz="1100" b="1" i="0" u="none" strike="noStrike" baseline="0">
              <a:solidFill>
                <a:srgbClr val="800000"/>
              </a:solidFill>
              <a:latin typeface="Tahoma"/>
              <a:ea typeface="Tahoma"/>
              <a:cs typeface="Tahoma"/>
            </a:rPr>
            <a:t>Why Use Professional Solutions Financial Services?</a:t>
          </a:r>
          <a:endParaRPr lang="en-US" sz="11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As a company dedicated to serving healthcare professionals, you can count on Professional Solutions Financial Services to understand the equipment you need for your practice. Whether you are looking for new clinical equipment or need to upgrade your office’s computers, software or phone system, Professional Solutions Financial Services can help.</a:t>
          </a:r>
        </a:p>
        <a:p>
          <a:pPr algn="l" rtl="0">
            <a:lnSpc>
              <a:spcPts val="1200"/>
            </a:lnSpc>
            <a:defRPr sz="1000"/>
          </a:pPr>
          <a:endParaRPr lang="en-US" sz="11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800000"/>
              </a:solidFill>
              <a:latin typeface="Tahoma"/>
              <a:ea typeface="Tahoma"/>
              <a:cs typeface="Tahoma"/>
            </a:rPr>
            <a:t>Favorable Contracts –</a:t>
          </a:r>
          <a:r>
            <a:rPr lang="en-US" sz="1100" b="0" i="0" u="none" strike="noStrike" baseline="0">
              <a:solidFill>
                <a:srgbClr val="000000"/>
              </a:solidFill>
              <a:latin typeface="Tahoma"/>
              <a:ea typeface="Tahoma"/>
              <a:cs typeface="Tahoma"/>
            </a:rPr>
            <a:t> </a:t>
          </a:r>
          <a:r>
            <a:rPr lang="en-US" sz="1100" b="1" i="0" u="none" strike="noStrike" baseline="0">
              <a:solidFill>
                <a:srgbClr val="000000"/>
              </a:solidFill>
              <a:latin typeface="Tahoma"/>
              <a:ea typeface="Tahoma"/>
              <a:cs typeface="Tahoma"/>
            </a:rPr>
            <a:t>Absolute &amp; True No Pre-Payment Penalties</a:t>
          </a:r>
          <a:r>
            <a:rPr lang="en-US" sz="1100" b="1" i="0" u="none" strike="noStrike" baseline="0">
              <a:solidFill>
                <a:srgbClr val="000000"/>
              </a:solidFill>
              <a:latin typeface="Arial"/>
              <a:cs typeface="Arial"/>
            </a:rPr>
            <a:t>® </a:t>
          </a:r>
          <a:r>
            <a:rPr lang="en-US" sz="1100" b="0" i="1" u="none" strike="noStrike" baseline="0">
              <a:solidFill>
                <a:srgbClr val="000000"/>
              </a:solidFill>
              <a:latin typeface="Arial"/>
              <a:cs typeface="Arial"/>
            </a:rPr>
            <a:t>(Other companies may promote this but still include future finance charges in your payoff amount)</a:t>
          </a:r>
          <a:r>
            <a:rPr lang="en-US" sz="1100" b="0" i="0" u="none" strike="noStrike" baseline="0">
              <a:solidFill>
                <a:srgbClr val="000000"/>
              </a:solidFill>
              <a:latin typeface="Tahoma"/>
              <a:ea typeface="Tahoma"/>
              <a:cs typeface="Tahoma"/>
            </a:rPr>
            <a:t>, no hidden fees, no undisclosed service charges, no blanket liens on practice assets and no interim rent on financed equipment.</a:t>
          </a:r>
        </a:p>
        <a:p>
          <a:pPr algn="l" rtl="0">
            <a:defRPr sz="1000"/>
          </a:pPr>
          <a:endParaRPr lang="en-US" sz="5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0080"/>
              </a:solidFill>
              <a:latin typeface="Tahoma"/>
              <a:ea typeface="Tahoma"/>
              <a:cs typeface="Tahoma"/>
            </a:rPr>
            <a:t> </a:t>
          </a:r>
          <a:r>
            <a:rPr lang="en-US" sz="1100" b="1" i="0" u="none" strike="noStrike" baseline="0">
              <a:solidFill>
                <a:srgbClr val="800000"/>
              </a:solidFill>
              <a:latin typeface="Tahoma"/>
              <a:ea typeface="Tahoma"/>
              <a:cs typeface="Tahoma"/>
            </a:rPr>
            <a:t>Fast Approvals &amp; Funding –</a:t>
          </a:r>
          <a:r>
            <a:rPr lang="en-US" sz="1100" b="0" i="0" u="none" strike="noStrike" baseline="0">
              <a:solidFill>
                <a:srgbClr val="000000"/>
              </a:solidFill>
              <a:latin typeface="Tahoma"/>
              <a:ea typeface="Tahoma"/>
              <a:cs typeface="Tahoma"/>
            </a:rPr>
            <a:t> Usually within one business day.  When documents are in by noon, funding is typically sent via EFT that same day.  </a:t>
          </a:r>
        </a:p>
        <a:p>
          <a:pPr algn="l" rtl="0">
            <a:defRPr sz="1000"/>
          </a:pPr>
          <a:endParaRPr lang="en-US" sz="5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0080"/>
              </a:solidFill>
              <a:latin typeface="Tahoma"/>
              <a:ea typeface="Tahoma"/>
              <a:cs typeface="Tahoma"/>
            </a:rPr>
            <a:t> </a:t>
          </a:r>
          <a:r>
            <a:rPr lang="en-US" sz="1100" b="1" i="0" u="none" strike="noStrike" baseline="0">
              <a:solidFill>
                <a:srgbClr val="800000"/>
              </a:solidFill>
              <a:latin typeface="Tahoma"/>
              <a:ea typeface="Tahoma"/>
              <a:cs typeface="Tahoma"/>
            </a:rPr>
            <a:t>Flexible Financing –</a:t>
          </a:r>
          <a:r>
            <a:rPr lang="en-US" sz="1100" b="0" i="0" u="none" strike="noStrike" baseline="0">
              <a:solidFill>
                <a:srgbClr val="000000"/>
              </a:solidFill>
              <a:latin typeface="Tahoma"/>
              <a:ea typeface="Tahoma"/>
              <a:cs typeface="Tahoma"/>
            </a:rPr>
            <a:t> No down payments required, repayment plans up to 60 months and other customized options available.</a:t>
          </a:r>
        </a:p>
        <a:p>
          <a:pPr algn="l" rtl="0">
            <a:lnSpc>
              <a:spcPts val="1100"/>
            </a:lnSpc>
            <a:defRPr sz="1000"/>
          </a:pPr>
          <a:endParaRPr lang="en-US" sz="5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800000"/>
              </a:solidFill>
              <a:latin typeface="Tahoma"/>
              <a:ea typeface="Tahoma"/>
              <a:cs typeface="Tahoma"/>
            </a:rPr>
            <a:t>Service-oriented –</a:t>
          </a:r>
          <a:r>
            <a:rPr lang="en-US" sz="1100" b="0" i="0" u="none" strike="noStrike" baseline="0">
              <a:solidFill>
                <a:srgbClr val="000000"/>
              </a:solidFill>
              <a:latin typeface="Tahoma"/>
              <a:ea typeface="Tahoma"/>
              <a:cs typeface="Tahoma"/>
            </a:rPr>
            <a:t> A dedicated Account Manager will help you will the paperwork and ensure the financing process is completed efficiently. </a:t>
          </a:r>
        </a:p>
        <a:p>
          <a:pPr algn="l" rtl="0">
            <a:lnSpc>
              <a:spcPts val="1100"/>
            </a:lnSpc>
            <a:defRPr sz="1000"/>
          </a:pPr>
          <a:endParaRPr lang="en-US" sz="500" b="0" i="0" u="none" strike="noStrike" baseline="0">
            <a:solidFill>
              <a:srgbClr val="000000"/>
            </a:solidFill>
            <a:latin typeface="Tahoma"/>
            <a:ea typeface="Tahoma"/>
            <a:cs typeface="Tahoma"/>
          </a:endParaRPr>
        </a:p>
        <a:p>
          <a:pPr algn="l" rtl="0">
            <a:lnSpc>
              <a:spcPts val="1100"/>
            </a:lnSpc>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800000"/>
              </a:solidFill>
              <a:latin typeface="Tahoma"/>
              <a:ea typeface="Tahoma"/>
              <a:cs typeface="Tahoma"/>
            </a:rPr>
            <a:t>Low Payments –</a:t>
          </a:r>
          <a:r>
            <a:rPr lang="en-US" sz="1100" b="0" i="0" u="none" strike="noStrike" baseline="0">
              <a:solidFill>
                <a:srgbClr val="000000"/>
              </a:solidFill>
              <a:latin typeface="Tahoma"/>
              <a:ea typeface="Tahoma"/>
              <a:cs typeface="Tahoma"/>
            </a:rPr>
            <a:t> Extremely competitive financing and low monthly payment terms let  you preserve cash for other business needs.</a:t>
          </a:r>
        </a:p>
        <a:p>
          <a:pPr algn="l" rtl="0">
            <a:defRPr sz="1000"/>
          </a:pPr>
          <a:endParaRPr lang="en-US" sz="5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8000"/>
              </a:solidFill>
              <a:latin typeface="Tahoma"/>
              <a:ea typeface="Tahoma"/>
              <a:cs typeface="Tahoma"/>
            </a:rPr>
            <a:t> </a:t>
          </a:r>
          <a:r>
            <a:rPr lang="en-US" sz="1100" b="1" i="0" u="none" strike="noStrike" baseline="0">
              <a:solidFill>
                <a:srgbClr val="800000"/>
              </a:solidFill>
              <a:latin typeface="Tahoma"/>
              <a:ea typeface="Tahoma"/>
              <a:cs typeface="Tahoma"/>
            </a:rPr>
            <a:t>Lease &amp; Loan Comparison Hotline –</a:t>
          </a:r>
          <a:r>
            <a:rPr lang="en-US" sz="1100" b="0" i="0" u="none" strike="noStrike" baseline="0">
              <a:solidFill>
                <a:srgbClr val="800000"/>
              </a:solidFill>
              <a:latin typeface="Tahoma"/>
              <a:ea typeface="Tahoma"/>
              <a:cs typeface="Tahoma"/>
            </a:rPr>
            <a:t> </a:t>
          </a:r>
          <a:r>
            <a:rPr lang="en-US" sz="1100" b="0" i="0" u="none" strike="noStrike" baseline="0">
              <a:solidFill>
                <a:srgbClr val="000000"/>
              </a:solidFill>
              <a:latin typeface="Tahoma"/>
              <a:ea typeface="Tahoma"/>
              <a:cs typeface="Tahoma"/>
            </a:rPr>
            <a:t> Let Professional Solutions Financial Services examine your lease or loan contract for any hidden terms or fees before you sign on the dotted line.  While we cannot provide legal advice, we will point out differences from our Equipment Finance Agreement terms.</a:t>
          </a:r>
        </a:p>
      </xdr:txBody>
    </xdr:sp>
    <xdr:clientData/>
  </xdr:twoCellAnchor>
  <xdr:twoCellAnchor>
    <xdr:from>
      <xdr:col>1</xdr:col>
      <xdr:colOff>38100</xdr:colOff>
      <xdr:row>169</xdr:row>
      <xdr:rowOff>104887</xdr:rowOff>
    </xdr:from>
    <xdr:to>
      <xdr:col>17</xdr:col>
      <xdr:colOff>186200</xdr:colOff>
      <xdr:row>174</xdr:row>
      <xdr:rowOff>112181</xdr:rowOff>
    </xdr:to>
    <xdr:sp macro="" textlink="">
      <xdr:nvSpPr>
        <xdr:cNvPr id="8744" name="TextBox 7">
          <a:extLst>
            <a:ext uri="{FF2B5EF4-FFF2-40B4-BE49-F238E27FC236}">
              <a16:creationId xmlns:a16="http://schemas.microsoft.com/office/drawing/2014/main" id="{CE81D55B-EB27-47A6-82F1-718BA868CF38}"/>
            </a:ext>
          </a:extLst>
        </xdr:cNvPr>
        <xdr:cNvSpPr txBox="1">
          <a:spLocks noChangeArrowheads="1"/>
        </xdr:cNvSpPr>
      </xdr:nvSpPr>
      <xdr:spPr bwMode="auto">
        <a:xfrm>
          <a:off x="206188" y="26804471"/>
          <a:ext cx="7167283" cy="800100"/>
        </a:xfrm>
        <a:prstGeom prst="rect">
          <a:avLst/>
        </a:prstGeom>
        <a:solidFill>
          <a:srgbClr val="FFFFFF"/>
        </a:solidFill>
        <a:ln>
          <a:noFill/>
        </a:ln>
      </xdr:spPr>
      <xdr:txBody>
        <a:bodyPr vertOverflow="clip" wrap="square" lIns="27432" tIns="22860" rIns="0" bIns="0" anchor="t" upright="1"/>
        <a:lstStyle/>
        <a:p>
          <a:pPr algn="ctr">
            <a:lnSpc>
              <a:spcPts val="900"/>
            </a:lnSpc>
          </a:pPr>
          <a:r>
            <a:rPr lang="en-US" sz="900">
              <a:effectLst/>
              <a:latin typeface="+mn-lt"/>
              <a:ea typeface="+mn-ea"/>
              <a:cs typeface="+mn-cs"/>
            </a:rPr>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a:t>
          </a:r>
        </a:p>
      </xdr:txBody>
    </xdr:sp>
    <xdr:clientData/>
  </xdr:twoCellAnchor>
  <xdr:twoCellAnchor>
    <xdr:from>
      <xdr:col>0</xdr:col>
      <xdr:colOff>30480</xdr:colOff>
      <xdr:row>222</xdr:row>
      <xdr:rowOff>0</xdr:rowOff>
    </xdr:from>
    <xdr:to>
      <xdr:col>18</xdr:col>
      <xdr:colOff>0</xdr:colOff>
      <xdr:row>257</xdr:row>
      <xdr:rowOff>76200</xdr:rowOff>
    </xdr:to>
    <xdr:sp macro="" textlink="">
      <xdr:nvSpPr>
        <xdr:cNvPr id="15089" name="Rectangle 8">
          <a:extLst>
            <a:ext uri="{FF2B5EF4-FFF2-40B4-BE49-F238E27FC236}">
              <a16:creationId xmlns:a16="http://schemas.microsoft.com/office/drawing/2014/main" id="{10FE2058-CE4F-496A-86A0-3508130C0ADD}"/>
            </a:ext>
          </a:extLst>
        </xdr:cNvPr>
        <xdr:cNvSpPr>
          <a:spLocks noChangeArrowheads="1"/>
        </xdr:cNvSpPr>
      </xdr:nvSpPr>
      <xdr:spPr bwMode="auto">
        <a:xfrm>
          <a:off x="30480" y="36560760"/>
          <a:ext cx="7696200" cy="606552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141284</xdr:colOff>
      <xdr:row>241</xdr:row>
      <xdr:rowOff>20506</xdr:rowOff>
    </xdr:from>
    <xdr:to>
      <xdr:col>17</xdr:col>
      <xdr:colOff>163802</xdr:colOff>
      <xdr:row>255</xdr:row>
      <xdr:rowOff>107233</xdr:rowOff>
    </xdr:to>
    <xdr:sp macro="" textlink="">
      <xdr:nvSpPr>
        <xdr:cNvPr id="8746" name="Text Box 9">
          <a:extLst>
            <a:ext uri="{FF2B5EF4-FFF2-40B4-BE49-F238E27FC236}">
              <a16:creationId xmlns:a16="http://schemas.microsoft.com/office/drawing/2014/main" id="{AC67EC86-8960-45A6-B29C-AE77E2A8452F}"/>
            </a:ext>
          </a:extLst>
        </xdr:cNvPr>
        <xdr:cNvSpPr txBox="1">
          <a:spLocks noChangeArrowheads="1"/>
        </xdr:cNvSpPr>
      </xdr:nvSpPr>
      <xdr:spPr bwMode="auto">
        <a:xfrm>
          <a:off x="142876" y="38783558"/>
          <a:ext cx="7208184" cy="2218766"/>
        </a:xfrm>
        <a:prstGeom prst="rect">
          <a:avLst/>
        </a:prstGeom>
        <a:solidFill>
          <a:srgbClr val="FFFFFF"/>
        </a:solidFill>
        <a:ln>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I hereby authorize the release of business and/or personal credit information to Professional Solutions Financial Services, a division of NCMIC Finance Corporation (NCMIC), its affiliates or assignees (1) from any source including credit bureau reporting agencies and my bank for the purpose of extending credit, and (2) to any credit reporting agency.  Additionally if my application is not approved by NCMIC, I hereby authorize the release of my application without notice, to any other potential lending sources not related to NCMIC Finance Corporation for consideration of approval of credit. I hereby represent all information is true, correct and complete.  A photo static, facsimile, or other electronic copy of this authorization shall be valid as the original. The Federal Equal Credit Opportunity Act prohibits creditors from discriminating against credit applicants on the basis of race, color, religion, national origin, sex, marital status, age (provided the applicant has the capacity to enter into a binding contract), because all or a part of the applicant’s income derives from any public assistance programs, or because the applicant has in good faith exercised any rights under the Consumer Credit Protection Act. The federal agency that administers compliance with this law is the Federal Trade Commission, Equal Credit Opportunity, Washington, DC 20580. To help the Government fight the funding of terrorism and money laundering activities, federal law requires all financial institutions to obtain, verify and record information that identifies each person who opens an account. This means that when you apply for credit or open an account with NCMIC we will ask for your name, address, date of birth, social security number, and other information that will allow NCMIC to identify you.  We may also require that you furnish NCMIC with a copy of your Driver’s License or other identifying documents.  Consult your attorney or financial advisor for specific legal and/or tax advice before entering into any type of financing arrangement, and for information on tax deduction eligibility and procedures.  </a:t>
          </a:r>
          <a:r>
            <a:rPr lang="en-US" sz="800" b="1" i="0" u="none" strike="noStrike" baseline="0">
              <a:solidFill>
                <a:srgbClr val="000000"/>
              </a:solidFill>
              <a:latin typeface="Arial"/>
              <a:cs typeface="Arial"/>
            </a:rPr>
            <a:t>NCMIC AND THE EQUIPMENT VENDOR AND/OR BROKER YOU SELECT ARE SEPARATE COMPANIES, ARE NOT AGENTS OF ONE ANOTHER, AND HAVE NO AUTHORITY TO BIND ONE ANOTHER TO FINANCIAL OR OTHER CONTRACTUAL OBLIGATIONS.</a:t>
          </a:r>
        </a:p>
        <a:p>
          <a:pPr algn="l" rtl="0">
            <a:defRPr sz="1000"/>
          </a:pPr>
          <a:endParaRPr lang="en-US" sz="800" b="0" i="0" u="none" strike="noStrike" baseline="0">
            <a:solidFill>
              <a:srgbClr val="000000"/>
            </a:solidFill>
            <a:latin typeface="Arial"/>
            <a:cs typeface="Arial"/>
          </a:endParaRPr>
        </a:p>
      </xdr:txBody>
    </xdr:sp>
    <xdr:clientData/>
  </xdr:twoCellAnchor>
  <xdr:twoCellAnchor editAs="oneCell">
    <xdr:from>
      <xdr:col>1</xdr:col>
      <xdr:colOff>83820</xdr:colOff>
      <xdr:row>258</xdr:row>
      <xdr:rowOff>99060</xdr:rowOff>
    </xdr:from>
    <xdr:to>
      <xdr:col>4</xdr:col>
      <xdr:colOff>327660</xdr:colOff>
      <xdr:row>260</xdr:row>
      <xdr:rowOff>30480</xdr:rowOff>
    </xdr:to>
    <xdr:pic>
      <xdr:nvPicPr>
        <xdr:cNvPr id="15091" name="Picture 10" descr="PSFS Color logo ">
          <a:extLst>
            <a:ext uri="{FF2B5EF4-FFF2-40B4-BE49-F238E27FC236}">
              <a16:creationId xmlns:a16="http://schemas.microsoft.com/office/drawing/2014/main" id="{D2B64FE2-CE8F-4653-B1C9-32EC116DDA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080" y="42816780"/>
          <a:ext cx="214884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320040</xdr:colOff>
      <xdr:row>3</xdr:row>
      <xdr:rowOff>22860</xdr:rowOff>
    </xdr:from>
    <xdr:to>
      <xdr:col>12</xdr:col>
      <xdr:colOff>312420</xdr:colOff>
      <xdr:row>6</xdr:row>
      <xdr:rowOff>0</xdr:rowOff>
    </xdr:to>
    <xdr:pic>
      <xdr:nvPicPr>
        <xdr:cNvPr id="15092" name="Picture 2" descr="PSFS Color logo ">
          <a:extLst>
            <a:ext uri="{FF2B5EF4-FFF2-40B4-BE49-F238E27FC236}">
              <a16:creationId xmlns:a16="http://schemas.microsoft.com/office/drawing/2014/main" id="{704D27F8-F176-4FD1-9471-F5FB6A22D7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0300" y="739140"/>
          <a:ext cx="333756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53340</xdr:colOff>
      <xdr:row>59</xdr:row>
      <xdr:rowOff>53340</xdr:rowOff>
    </xdr:from>
    <xdr:to>
      <xdr:col>3</xdr:col>
      <xdr:colOff>411480</xdr:colOff>
      <xdr:row>61</xdr:row>
      <xdr:rowOff>7620</xdr:rowOff>
    </xdr:to>
    <xdr:pic>
      <xdr:nvPicPr>
        <xdr:cNvPr id="15093" name="Picture 2" descr="PSFS Color logo ">
          <a:extLst>
            <a:ext uri="{FF2B5EF4-FFF2-40B4-BE49-F238E27FC236}">
              <a16:creationId xmlns:a16="http://schemas.microsoft.com/office/drawing/2014/main" id="{B9A581CB-B8F7-4778-B77D-B2E2A3C7CA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 y="9517380"/>
          <a:ext cx="19202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xdr:colOff>
      <xdr:row>209</xdr:row>
      <xdr:rowOff>22860</xdr:rowOff>
    </xdr:from>
    <xdr:to>
      <xdr:col>11</xdr:col>
      <xdr:colOff>198120</xdr:colOff>
      <xdr:row>222</xdr:row>
      <xdr:rowOff>0</xdr:rowOff>
    </xdr:to>
    <xdr:sp macro="" textlink="">
      <xdr:nvSpPr>
        <xdr:cNvPr id="15094" name="Rectangle 8">
          <a:extLst>
            <a:ext uri="{FF2B5EF4-FFF2-40B4-BE49-F238E27FC236}">
              <a16:creationId xmlns:a16="http://schemas.microsoft.com/office/drawing/2014/main" id="{465811FD-783D-4086-A276-6E79840F6F63}"/>
            </a:ext>
          </a:extLst>
        </xdr:cNvPr>
        <xdr:cNvSpPr>
          <a:spLocks noChangeArrowheads="1"/>
        </xdr:cNvSpPr>
      </xdr:nvSpPr>
      <xdr:spPr bwMode="auto">
        <a:xfrm>
          <a:off x="30480" y="34320480"/>
          <a:ext cx="4922520" cy="224028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137160</xdr:colOff>
      <xdr:row>176</xdr:row>
      <xdr:rowOff>160020</xdr:rowOff>
    </xdr:from>
    <xdr:to>
      <xdr:col>12</xdr:col>
      <xdr:colOff>137160</xdr:colOff>
      <xdr:row>180</xdr:row>
      <xdr:rowOff>45720</xdr:rowOff>
    </xdr:to>
    <xdr:pic>
      <xdr:nvPicPr>
        <xdr:cNvPr id="15095" name="Picture 2" descr="PSFS Color logo ">
          <a:extLst>
            <a:ext uri="{FF2B5EF4-FFF2-40B4-BE49-F238E27FC236}">
              <a16:creationId xmlns:a16="http://schemas.microsoft.com/office/drawing/2014/main" id="{FD87DD50-F0C7-4EDF-92A5-1E16AF468F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7420" y="28834080"/>
          <a:ext cx="33451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201</xdr:row>
      <xdr:rowOff>0</xdr:rowOff>
    </xdr:from>
    <xdr:to>
      <xdr:col>16</xdr:col>
      <xdr:colOff>206953</xdr:colOff>
      <xdr:row>205</xdr:row>
      <xdr:rowOff>132633</xdr:rowOff>
    </xdr:to>
    <xdr:sp macro="" textlink="">
      <xdr:nvSpPr>
        <xdr:cNvPr id="20" name="TextBox 7">
          <a:extLst>
            <a:ext uri="{FF2B5EF4-FFF2-40B4-BE49-F238E27FC236}">
              <a16:creationId xmlns:a16="http://schemas.microsoft.com/office/drawing/2014/main" id="{71361384-B978-4042-91DF-C7DA21695258}"/>
            </a:ext>
          </a:extLst>
        </xdr:cNvPr>
        <xdr:cNvSpPr txBox="1">
          <a:spLocks noChangeArrowheads="1"/>
        </xdr:cNvSpPr>
      </xdr:nvSpPr>
      <xdr:spPr bwMode="auto">
        <a:xfrm>
          <a:off x="215713" y="32071235"/>
          <a:ext cx="7168963" cy="851648"/>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ctr" defTabSz="914400" rtl="0" eaLnBrk="1" fontAlgn="auto" latinLnBrk="0" hangingPunct="1">
            <a:lnSpc>
              <a:spcPts val="800"/>
            </a:lnSpc>
            <a:spcBef>
              <a:spcPts val="0"/>
            </a:spcBef>
            <a:spcAft>
              <a:spcPts val="0"/>
            </a:spcAft>
            <a:buClrTx/>
            <a:buSzTx/>
            <a:buFontTx/>
            <a:buNone/>
            <a:tabLst/>
            <a:defRPr sz="1000"/>
          </a:pPr>
          <a:r>
            <a:rPr lang="en-US" sz="800">
              <a:effectLst/>
              <a:latin typeface="+mn-lt"/>
              <a:ea typeface="+mn-ea"/>
              <a:cs typeface="+mn-cs"/>
            </a:rPr>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 Monthly payments above do not include state and local taxes. Return on investment results are speculative and may vary from actual results. Professional Solutions Financial Services is not responsible for actual estimations or results. The projected monthly payment is an estimate and may differ from your actual monthly payment to Professional Solutions Financial Services.</a:t>
          </a:r>
        </a:p>
      </xdr:txBody>
    </xdr:sp>
    <xdr:clientData/>
  </xdr:twoCellAnchor>
  <xdr:twoCellAnchor>
    <xdr:from>
      <xdr:col>1</xdr:col>
      <xdr:colOff>0</xdr:colOff>
      <xdr:row>198</xdr:row>
      <xdr:rowOff>68580</xdr:rowOff>
    </xdr:from>
    <xdr:to>
      <xdr:col>17</xdr:col>
      <xdr:colOff>79333</xdr:colOff>
      <xdr:row>201</xdr:row>
      <xdr:rowOff>68580</xdr:rowOff>
    </xdr:to>
    <xdr:sp macro="" textlink="">
      <xdr:nvSpPr>
        <xdr:cNvPr id="8816" name="TextBox 7">
          <a:extLst>
            <a:ext uri="{FF2B5EF4-FFF2-40B4-BE49-F238E27FC236}">
              <a16:creationId xmlns:a16="http://schemas.microsoft.com/office/drawing/2014/main" id="{695B7B0E-C271-480D-A162-F97FD44826E0}"/>
            </a:ext>
          </a:extLst>
        </xdr:cNvPr>
        <xdr:cNvSpPr txBox="1">
          <a:spLocks noChangeArrowheads="1"/>
        </xdr:cNvSpPr>
      </xdr:nvSpPr>
      <xdr:spPr bwMode="auto">
        <a:xfrm>
          <a:off x="168088" y="31600028"/>
          <a:ext cx="7104530" cy="537882"/>
        </a:xfrm>
        <a:prstGeom prst="rect">
          <a:avLst/>
        </a:prstGeom>
        <a:solidFill>
          <a:srgbClr val="FFFFFF"/>
        </a:solidFill>
        <a:ln>
          <a:noFill/>
        </a:ln>
      </xdr:spPr>
      <xdr:txBody>
        <a:bodyPr vertOverflow="clip" wrap="square" lIns="27432" tIns="27432" rIns="27432" bIns="0" anchor="t" upright="1"/>
        <a:lstStyle/>
        <a:p>
          <a:pPr algn="ctr" rtl="0">
            <a:defRPr sz="1000"/>
          </a:pPr>
          <a:r>
            <a:rPr lang="en-US" sz="1300" b="0" i="1" u="none" strike="noStrike" baseline="0">
              <a:solidFill>
                <a:srgbClr val="800000"/>
              </a:solidFill>
              <a:latin typeface="Calibri"/>
              <a:cs typeface="Calibri"/>
            </a:rPr>
            <a:t>Net monthly out-of-pocket estimates what your net expense might be after tax savings and hard/soft savings are factored in, and does not reflect actual payments due to Professional Solutions  Financial Services. </a:t>
          </a:r>
          <a:r>
            <a:rPr lang="en-US" sz="1200" b="0" i="1" u="none" strike="noStrike" baseline="0">
              <a:solidFill>
                <a:srgbClr val="800000"/>
              </a:solidFill>
              <a:latin typeface="Calibri"/>
              <a:cs typeface="Calibri"/>
            </a:rPr>
            <a:t>  </a:t>
          </a:r>
        </a:p>
      </xdr:txBody>
    </xdr:sp>
    <xdr:clientData/>
  </xdr:twoCellAnchor>
  <xdr:twoCellAnchor>
    <xdr:from>
      <xdr:col>0</xdr:col>
      <xdr:colOff>164590</xdr:colOff>
      <xdr:row>121</xdr:row>
      <xdr:rowOff>123265</xdr:rowOff>
    </xdr:from>
    <xdr:to>
      <xdr:col>17</xdr:col>
      <xdr:colOff>182632</xdr:colOff>
      <xdr:row>131</xdr:row>
      <xdr:rowOff>91366</xdr:rowOff>
    </xdr:to>
    <xdr:sp macro="" textlink="">
      <xdr:nvSpPr>
        <xdr:cNvPr id="23" name="TextBox 4">
          <a:extLst>
            <a:ext uri="{FF2B5EF4-FFF2-40B4-BE49-F238E27FC236}">
              <a16:creationId xmlns:a16="http://schemas.microsoft.com/office/drawing/2014/main" id="{0EF9CE60-E0F4-4AA5-872D-37A5A8EF445F}"/>
            </a:ext>
          </a:extLst>
        </xdr:cNvPr>
        <xdr:cNvSpPr txBox="1">
          <a:spLocks noChangeArrowheads="1"/>
        </xdr:cNvSpPr>
      </xdr:nvSpPr>
      <xdr:spPr bwMode="auto">
        <a:xfrm>
          <a:off x="168087" y="19150853"/>
          <a:ext cx="7194177" cy="1546412"/>
        </a:xfrm>
        <a:prstGeom prst="rect">
          <a:avLst/>
        </a:prstGeom>
        <a:noFill/>
        <a:ln>
          <a:noFill/>
        </a:ln>
      </xdr:spPr>
      <xdr:txBody>
        <a:bodyPr vertOverflow="clip" wrap="square" lIns="27432" tIns="22860" rIns="0" bIns="0" anchor="t" upright="1"/>
        <a:lstStyle/>
        <a:p>
          <a:pPr algn="l" rtl="0">
            <a:defRPr sz="1000"/>
          </a:pPr>
          <a:r>
            <a:rPr lang="en-US" sz="1100" b="0" i="0" u="none" strike="noStrike" baseline="0">
              <a:solidFill>
                <a:srgbClr val="000000"/>
              </a:solidFill>
              <a:latin typeface="Tahoma"/>
              <a:cs typeface="Tahoma"/>
            </a:rPr>
            <a:t>Financing new equipment for your business can reduce your federal income tax liability. Section 179 of the Internal Revenue Code may allow you to deduct the cost of new equipment purchases from your taxable income. </a:t>
          </a:r>
          <a:r>
            <a:rPr lang="en-US" sz="1100" b="1" i="0" u="none" strike="noStrike" baseline="0">
              <a:solidFill>
                <a:srgbClr val="800000"/>
              </a:solidFill>
              <a:latin typeface="Tahoma"/>
              <a:cs typeface="Tahoma"/>
            </a:rPr>
            <a:t>Section 179 allows businesses to deduct up to $1,000,000 for equipment purchases of $2,000,000 or less</a:t>
          </a:r>
          <a:r>
            <a:rPr lang="en-US" sz="1100" b="0" i="0" u="none" strike="noStrike" baseline="0">
              <a:solidFill>
                <a:srgbClr val="000000"/>
              </a:solidFill>
              <a:latin typeface="Tahoma"/>
              <a:cs typeface="Tahoma"/>
            </a:rPr>
            <a:t>. Purchases qualifying for this deduction include clinical equipment, office furniture, computers, and software. </a:t>
          </a:r>
        </a:p>
        <a:p>
          <a:pPr algn="l" rtl="0">
            <a:defRPr sz="1000"/>
          </a:pPr>
          <a:r>
            <a:rPr lang="en-US" sz="1100" b="0" i="0" u="none" strike="noStrike" baseline="0">
              <a:solidFill>
                <a:srgbClr val="000000"/>
              </a:solidFill>
              <a:latin typeface="Tahoma"/>
              <a:cs typeface="Tahoma"/>
            </a:rPr>
            <a:t> </a:t>
          </a:r>
        </a:p>
        <a:p>
          <a:pPr algn="l" rtl="0">
            <a:defRPr sz="1000"/>
          </a:pPr>
          <a:r>
            <a:rPr lang="en-US" sz="1100" b="1" i="0" u="none" strike="noStrike" baseline="0">
              <a:solidFill>
                <a:srgbClr val="800000"/>
              </a:solidFill>
              <a:latin typeface="Tahoma"/>
              <a:cs typeface="Tahoma"/>
            </a:rPr>
            <a:t>Your tax saving could be significant!</a:t>
          </a:r>
          <a:r>
            <a:rPr lang="en-US" sz="1100" b="0" i="0" u="none" strike="noStrike" baseline="0">
              <a:solidFill>
                <a:srgbClr val="000000"/>
              </a:solidFill>
              <a:latin typeface="Tahoma"/>
              <a:cs typeface="Tahoma"/>
            </a:rPr>
            <a:t> In fact, the amount you may save in taxes could be more than the amount you’ll pay in loan payments the entire first year. As tax situations differ, Professional Solutions Financial Services always recommends that you contact a trusted tax advisor to confirm your eligibility for any deduction. </a:t>
          </a:r>
        </a:p>
        <a:p>
          <a:pPr algn="l" rtl="0">
            <a:defRPr sz="1000"/>
          </a:pPr>
          <a:endParaRPr lang="en-US" sz="1100" b="0" i="0" u="none" strike="noStrike" baseline="0">
            <a:solidFill>
              <a:srgbClr val="000000"/>
            </a:solidFill>
            <a:latin typeface="Tahoma"/>
            <a:cs typeface="Tahoma"/>
          </a:endParaRPr>
        </a:p>
        <a:p>
          <a:pPr algn="l" rtl="0">
            <a:defRPr sz="1000"/>
          </a:pPr>
          <a:endParaRPr lang="en-US" sz="1100" b="0" i="0" u="none" strike="noStrike" baseline="0">
            <a:solidFill>
              <a:srgbClr val="000000"/>
            </a:solidFill>
            <a:latin typeface="Tahoma"/>
            <a:cs typeface="Tahoma"/>
          </a:endParaRPr>
        </a:p>
        <a:p>
          <a:pPr algn="l" rtl="0">
            <a:defRPr sz="1000"/>
          </a:pPr>
          <a:endParaRPr lang="en-US" sz="11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xdr:txBody>
    </xdr:sp>
    <xdr:clientData/>
  </xdr:twoCellAnchor>
  <xdr:twoCellAnchor editAs="oneCell">
    <xdr:from>
      <xdr:col>2</xdr:col>
      <xdr:colOff>15240</xdr:colOff>
      <xdr:row>207</xdr:row>
      <xdr:rowOff>114300</xdr:rowOff>
    </xdr:from>
    <xdr:to>
      <xdr:col>8</xdr:col>
      <xdr:colOff>243840</xdr:colOff>
      <xdr:row>210</xdr:row>
      <xdr:rowOff>144780</xdr:rowOff>
    </xdr:to>
    <xdr:pic>
      <xdr:nvPicPr>
        <xdr:cNvPr id="15099" name="Picture 23">
          <a:extLst>
            <a:ext uri="{FF2B5EF4-FFF2-40B4-BE49-F238E27FC236}">
              <a16:creationId xmlns:a16="http://schemas.microsoft.com/office/drawing/2014/main" id="{71EBA28C-2440-4D3D-884B-33283B8339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2040" y="34076640"/>
          <a:ext cx="267462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53340</xdr:colOff>
      <xdr:row>209</xdr:row>
      <xdr:rowOff>30480</xdr:rowOff>
    </xdr:from>
    <xdr:to>
      <xdr:col>17</xdr:col>
      <xdr:colOff>327660</xdr:colOff>
      <xdr:row>222</xdr:row>
      <xdr:rowOff>0</xdr:rowOff>
    </xdr:to>
    <xdr:pic>
      <xdr:nvPicPr>
        <xdr:cNvPr id="15100" name="Picture 25">
          <a:extLst>
            <a:ext uri="{FF2B5EF4-FFF2-40B4-BE49-F238E27FC236}">
              <a16:creationId xmlns:a16="http://schemas.microsoft.com/office/drawing/2014/main" id="{8D866D3B-990F-421D-A8E2-6907FA6283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8220" y="34328100"/>
          <a:ext cx="2903220" cy="2232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263</xdr:row>
      <xdr:rowOff>45720</xdr:rowOff>
    </xdr:from>
    <xdr:to>
      <xdr:col>17</xdr:col>
      <xdr:colOff>259080</xdr:colOff>
      <xdr:row>322</xdr:row>
      <xdr:rowOff>0</xdr:rowOff>
    </xdr:to>
    <xdr:pic>
      <xdr:nvPicPr>
        <xdr:cNvPr id="15101" name="Picture 29">
          <a:extLst>
            <a:ext uri="{FF2B5EF4-FFF2-40B4-BE49-F238E27FC236}">
              <a16:creationId xmlns:a16="http://schemas.microsoft.com/office/drawing/2014/main" id="{F0FBC88D-6E31-488F-B3A3-2C13040D06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43624500"/>
          <a:ext cx="7551420" cy="9845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224968</xdr:colOff>
      <xdr:row>316</xdr:row>
      <xdr:rowOff>4381</xdr:rowOff>
    </xdr:from>
    <xdr:to>
      <xdr:col>16</xdr:col>
      <xdr:colOff>20762</xdr:colOff>
      <xdr:row>321</xdr:row>
      <xdr:rowOff>37767</xdr:rowOff>
    </xdr:to>
    <xdr:sp macro="" textlink="">
      <xdr:nvSpPr>
        <xdr:cNvPr id="2" name="TextBox 1">
          <a:extLst>
            <a:ext uri="{FF2B5EF4-FFF2-40B4-BE49-F238E27FC236}">
              <a16:creationId xmlns:a16="http://schemas.microsoft.com/office/drawing/2014/main" id="{C464BD7E-3237-4F5B-8DCC-80F4973E6136}"/>
            </a:ext>
          </a:extLst>
        </xdr:cNvPr>
        <xdr:cNvSpPr txBox="1"/>
      </xdr:nvSpPr>
      <xdr:spPr>
        <a:xfrm>
          <a:off x="381000" y="50729029"/>
          <a:ext cx="6521824" cy="795618"/>
        </a:xfrm>
        <a:prstGeom prst="rect">
          <a:avLst/>
        </a:prstGeom>
        <a:solidFill>
          <a:srgbClr val="FCEEE0">
            <a:alpha val="86667"/>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 </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35399</xdr:colOff>
      <xdr:row>57</xdr:row>
      <xdr:rowOff>120015</xdr:rowOff>
    </xdr:from>
    <xdr:to>
      <xdr:col>9</xdr:col>
      <xdr:colOff>1459468</xdr:colOff>
      <xdr:row>64</xdr:row>
      <xdr:rowOff>114624</xdr:rowOff>
    </xdr:to>
    <xdr:sp macro="" textlink="">
      <xdr:nvSpPr>
        <xdr:cNvPr id="13351" name="TextBox 2">
          <a:extLst>
            <a:ext uri="{FF2B5EF4-FFF2-40B4-BE49-F238E27FC236}">
              <a16:creationId xmlns:a16="http://schemas.microsoft.com/office/drawing/2014/main" id="{A1FF4CD7-5FF3-4517-8217-EE6F60F1BB0C}"/>
            </a:ext>
          </a:extLst>
        </xdr:cNvPr>
        <xdr:cNvSpPr txBox="1">
          <a:spLocks noChangeArrowheads="1"/>
        </xdr:cNvSpPr>
      </xdr:nvSpPr>
      <xdr:spPr bwMode="auto">
        <a:xfrm>
          <a:off x="0" y="7820025"/>
          <a:ext cx="10410825" cy="1133475"/>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r>
            <a:rPr lang="en-US" sz="800" b="0" i="0" strike="noStrike">
              <a:solidFill>
                <a:srgbClr val="000000"/>
              </a:solidFill>
              <a:latin typeface="Arial"/>
              <a:cs typeface="Arial"/>
            </a:rPr>
            <a:t>Leases and loans are administered through  NCMIC Finance Corporation.  Leases and Loans are offered by NCMIC Finance Corporation and are subject  to credit approval.  Consult your attorney or </a:t>
          </a:r>
        </a:p>
        <a:p>
          <a:pPr algn="l" rtl="0">
            <a:defRPr sz="1000"/>
          </a:pPr>
          <a:r>
            <a:rPr lang="en-US" sz="800" b="0" i="0" strike="noStrike">
              <a:solidFill>
                <a:srgbClr val="000000"/>
              </a:solidFill>
              <a:latin typeface="Arial"/>
              <a:cs typeface="Arial"/>
            </a:rPr>
            <a:t>financial advisor before entering into any type of financing arrangement.  Monthly payments shown above do no include state and local taxes.  Return on investment estimation results are speculative </a:t>
          </a:r>
        </a:p>
        <a:p>
          <a:pPr algn="l" rtl="0">
            <a:lnSpc>
              <a:spcPts val="700"/>
            </a:lnSpc>
            <a:defRPr sz="1000"/>
          </a:pPr>
          <a:r>
            <a:rPr lang="en-US" sz="800" b="0" i="0" strike="noStrike">
              <a:solidFill>
                <a:srgbClr val="000000"/>
              </a:solidFill>
              <a:latin typeface="Arial"/>
              <a:cs typeface="Arial"/>
            </a:rPr>
            <a:t>and may vary from actual results. NCMIC Finance Corporation or the equipment vendor are not responsible for actual estimations or results. </a:t>
          </a:r>
        </a:p>
      </xdr:txBody>
    </xdr:sp>
    <xdr:clientData/>
  </xdr:twoCellAnchor>
  <xdr:twoCellAnchor>
    <xdr:from>
      <xdr:col>3</xdr:col>
      <xdr:colOff>1950720</xdr:colOff>
      <xdr:row>0</xdr:row>
      <xdr:rowOff>114300</xdr:rowOff>
    </xdr:from>
    <xdr:to>
      <xdr:col>7</xdr:col>
      <xdr:colOff>259080</xdr:colOff>
      <xdr:row>5</xdr:row>
      <xdr:rowOff>259080</xdr:rowOff>
    </xdr:to>
    <xdr:pic>
      <xdr:nvPicPr>
        <xdr:cNvPr id="3566" name="Picture 18">
          <a:extLst>
            <a:ext uri="{FF2B5EF4-FFF2-40B4-BE49-F238E27FC236}">
              <a16:creationId xmlns:a16="http://schemas.microsoft.com/office/drawing/2014/main" id="{85554259-D8E6-4E86-9600-2AD99C41F8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0938" t="29166" r="10938" b="31250"/>
        <a:stretch>
          <a:fillRect/>
        </a:stretch>
      </xdr:blipFill>
      <xdr:spPr bwMode="auto">
        <a:xfrm>
          <a:off x="4465320" y="114300"/>
          <a:ext cx="283464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35399</xdr:colOff>
      <xdr:row>57</xdr:row>
      <xdr:rowOff>116044</xdr:rowOff>
    </xdr:from>
    <xdr:to>
      <xdr:col>9</xdr:col>
      <xdr:colOff>1459468</xdr:colOff>
      <xdr:row>64</xdr:row>
      <xdr:rowOff>119467</xdr:rowOff>
    </xdr:to>
    <xdr:sp macro="" textlink="">
      <xdr:nvSpPr>
        <xdr:cNvPr id="13351" name="TextBox 2">
          <a:extLst>
            <a:ext uri="{FF2B5EF4-FFF2-40B4-BE49-F238E27FC236}">
              <a16:creationId xmlns:a16="http://schemas.microsoft.com/office/drawing/2014/main" id="{9AE37B70-CFDE-402B-805C-4D9ED7770500}"/>
            </a:ext>
          </a:extLst>
        </xdr:cNvPr>
        <xdr:cNvSpPr txBox="1">
          <a:spLocks noChangeArrowheads="1"/>
        </xdr:cNvSpPr>
      </xdr:nvSpPr>
      <xdr:spPr bwMode="auto">
        <a:xfrm>
          <a:off x="0" y="7820025"/>
          <a:ext cx="10410825" cy="1133475"/>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lnSpc>
              <a:spcPts val="800"/>
            </a:lnSpc>
            <a:defRPr sz="1000"/>
          </a:pPr>
          <a:r>
            <a:rPr lang="en-US" sz="800" b="0" i="0" strike="noStrike">
              <a:solidFill>
                <a:srgbClr val="000000"/>
              </a:solidFill>
              <a:latin typeface="Arial"/>
              <a:cs typeface="Arial"/>
            </a:rPr>
            <a:t>Leases and loans are administered through  NCMIC Finance Corporation.  Leases and Loans are offered by NCMIC Finance Corporation and are subject  to credit approval.  Consult your attorney or </a:t>
          </a:r>
        </a:p>
        <a:p>
          <a:pPr algn="l" rtl="0">
            <a:defRPr sz="1000"/>
          </a:pPr>
          <a:r>
            <a:rPr lang="en-US" sz="800" b="0" i="0" strike="noStrike">
              <a:solidFill>
                <a:srgbClr val="000000"/>
              </a:solidFill>
              <a:latin typeface="Arial"/>
              <a:cs typeface="Arial"/>
            </a:rPr>
            <a:t>financial advisor before entering into any type of financing arrangement.  Monthly payments shown above do no include state and local taxes.  Return on investment estimation results are speculative </a:t>
          </a:r>
        </a:p>
        <a:p>
          <a:pPr algn="l" rtl="0">
            <a:lnSpc>
              <a:spcPts val="700"/>
            </a:lnSpc>
            <a:defRPr sz="1000"/>
          </a:pPr>
          <a:r>
            <a:rPr lang="en-US" sz="800" b="0" i="0" strike="noStrike">
              <a:solidFill>
                <a:srgbClr val="000000"/>
              </a:solidFill>
              <a:latin typeface="Arial"/>
              <a:cs typeface="Arial"/>
            </a:rPr>
            <a:t>and may vary from actual results. NCMIC Finance Corporation or the equipment vendor are not responsible for actual estimations or results. </a:t>
          </a:r>
        </a:p>
      </xdr:txBody>
    </xdr:sp>
    <xdr:clientData/>
  </xdr:twoCellAnchor>
  <xdr:twoCellAnchor>
    <xdr:from>
      <xdr:col>3</xdr:col>
      <xdr:colOff>1950720</xdr:colOff>
      <xdr:row>0</xdr:row>
      <xdr:rowOff>114300</xdr:rowOff>
    </xdr:from>
    <xdr:to>
      <xdr:col>7</xdr:col>
      <xdr:colOff>259080</xdr:colOff>
      <xdr:row>5</xdr:row>
      <xdr:rowOff>259080</xdr:rowOff>
    </xdr:to>
    <xdr:pic>
      <xdr:nvPicPr>
        <xdr:cNvPr id="4590" name="Picture 11">
          <a:extLst>
            <a:ext uri="{FF2B5EF4-FFF2-40B4-BE49-F238E27FC236}">
              <a16:creationId xmlns:a16="http://schemas.microsoft.com/office/drawing/2014/main" id="{56612538-50CB-4C30-A031-1CA390E0BF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0938" t="29166" r="10938" b="31250"/>
        <a:stretch>
          <a:fillRect/>
        </a:stretch>
      </xdr:blipFill>
      <xdr:spPr bwMode="auto">
        <a:xfrm>
          <a:off x="4465320" y="114300"/>
          <a:ext cx="283464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82228</xdr:colOff>
      <xdr:row>11</xdr:row>
      <xdr:rowOff>9525</xdr:rowOff>
    </xdr:from>
    <xdr:to>
      <xdr:col>11</xdr:col>
      <xdr:colOff>101278</xdr:colOff>
      <xdr:row>67</xdr:row>
      <xdr:rowOff>28575</xdr:rowOff>
    </xdr:to>
    <xdr:sp macro="" textlink="">
      <xdr:nvSpPr>
        <xdr:cNvPr id="12471" name="TextBox 4">
          <a:extLst>
            <a:ext uri="{FF2B5EF4-FFF2-40B4-BE49-F238E27FC236}">
              <a16:creationId xmlns:a16="http://schemas.microsoft.com/office/drawing/2014/main" id="{1812D546-70B2-4F9C-B217-0D813F281788}"/>
            </a:ext>
          </a:extLst>
        </xdr:cNvPr>
        <xdr:cNvSpPr txBox="1">
          <a:spLocks noChangeArrowheads="1"/>
        </xdr:cNvSpPr>
      </xdr:nvSpPr>
      <xdr:spPr bwMode="auto">
        <a:xfrm>
          <a:off x="247650" y="1838325"/>
          <a:ext cx="7124700" cy="92773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a:cs typeface="Arial"/>
            </a:rPr>
            <a:t>Year end is a great time to finance new equipment and maximize your 2009 tax deductions.  Section 179 of the I.R.S. Code lets you </a:t>
          </a:r>
          <a:r>
            <a:rPr lang="en-US" sz="1200" b="1" i="1" u="none" strike="noStrike" baseline="0">
              <a:solidFill>
                <a:srgbClr val="800000"/>
              </a:solidFill>
              <a:latin typeface="Arial"/>
              <a:cs typeface="Arial"/>
            </a:rPr>
            <a:t>write off up to $250,000 on your 2009 taxes for any new practice equipment purchases – whether it’s clinical equipment, office furniture, computers or software.</a:t>
          </a:r>
          <a:r>
            <a:rPr lang="en-US" sz="1200" b="0" i="0" u="none" strike="noStrike" baseline="0">
              <a:solidFill>
                <a:srgbClr val="800000"/>
              </a:solidFill>
              <a:latin typeface="Arial"/>
              <a:cs typeface="Arial"/>
            </a:rPr>
            <a:t>   </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Your tax savings could be significant!  In fact, the amount you’ll save in taxes could be more than the amount you’ll pay in lease payments the entire first year.</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800000"/>
              </a:solidFill>
              <a:latin typeface="Arial"/>
              <a:cs typeface="Arial"/>
            </a:rPr>
            <a:t>Why Use Professional Solutions Financial Services?</a:t>
          </a:r>
          <a:endParaRPr lang="en-US" sz="1200" b="0" i="0" u="none" strike="noStrike" baseline="0">
            <a:solidFill>
              <a:srgbClr val="00008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As a company dedicated to serving healthcare professionals, you can count on Professional Solutions Financial Services to understand the equipment you need for your practice. Whether you are looking for new clinical equipment or need to upgrade your office’s computers, software or phone system, Professional Solutions financial Services can help.</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Favorable Contract Terms –</a:t>
          </a: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No pre-payment penalties</a:t>
          </a:r>
          <a:r>
            <a:rPr lang="en-US" sz="1200" b="0" i="0" u="none" strike="noStrike" baseline="0">
              <a:solidFill>
                <a:srgbClr val="000000"/>
              </a:solidFill>
              <a:latin typeface="Arial"/>
              <a:cs typeface="Arial"/>
            </a:rPr>
            <a:t>, No hidden fees, no undisclosed service charges, no blanket liens on practice assets and no interim rent on leased equipment.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0080"/>
              </a:solidFill>
              <a:latin typeface="Arial"/>
              <a:cs typeface="Arial"/>
            </a:rPr>
            <a:t> </a:t>
          </a:r>
          <a:r>
            <a:rPr lang="en-US" sz="1200" b="1" i="0" u="none" strike="noStrike" baseline="0">
              <a:solidFill>
                <a:srgbClr val="800000"/>
              </a:solidFill>
              <a:latin typeface="Arial"/>
              <a:cs typeface="Arial"/>
            </a:rPr>
            <a:t>Fast Approvals &amp; Funding –</a:t>
          </a:r>
          <a:r>
            <a:rPr lang="en-US" sz="1200" b="0" i="0" u="none" strike="noStrike" baseline="0">
              <a:solidFill>
                <a:srgbClr val="000000"/>
              </a:solidFill>
              <a:latin typeface="Arial"/>
              <a:cs typeface="Arial"/>
            </a:rPr>
            <a:t> Usually within one business day.  When documents are in by noon, funding is typically sent via EFT that same day.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0080"/>
              </a:solidFill>
              <a:latin typeface="Arial"/>
              <a:cs typeface="Arial"/>
            </a:rPr>
            <a:t> </a:t>
          </a:r>
          <a:r>
            <a:rPr lang="en-US" sz="1200" b="1" i="0" u="none" strike="noStrike" baseline="0">
              <a:solidFill>
                <a:srgbClr val="800000"/>
              </a:solidFill>
              <a:latin typeface="Arial"/>
              <a:cs typeface="Arial"/>
            </a:rPr>
            <a:t>Flexible Terms –</a:t>
          </a:r>
          <a:r>
            <a:rPr lang="en-US" sz="1200" b="0" i="0" u="none" strike="noStrike" baseline="0">
              <a:solidFill>
                <a:srgbClr val="000000"/>
              </a:solidFill>
              <a:latin typeface="Arial"/>
              <a:cs typeface="Arial"/>
            </a:rPr>
            <a:t> No down payments required, repayment plans up to 60 months and other customized options available.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Service-oriented –</a:t>
          </a:r>
          <a:r>
            <a:rPr lang="en-US" sz="1200" b="0" i="0" u="none" strike="noStrike" baseline="0">
              <a:solidFill>
                <a:srgbClr val="000000"/>
              </a:solidFill>
              <a:latin typeface="Arial"/>
              <a:cs typeface="Arial"/>
            </a:rPr>
            <a:t> A personal financial expert will handle the paperwork for you.</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Great Rates –</a:t>
          </a:r>
          <a:r>
            <a:rPr lang="en-US" sz="1200" b="0" i="0" u="none" strike="noStrike" baseline="0">
              <a:solidFill>
                <a:srgbClr val="000000"/>
              </a:solidFill>
              <a:latin typeface="Arial"/>
              <a:cs typeface="Arial"/>
            </a:rPr>
            <a:t> Among the most competitive in the industry.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8000"/>
              </a:solidFill>
              <a:latin typeface="Arial"/>
              <a:cs typeface="Arial"/>
            </a:rPr>
            <a:t> </a:t>
          </a:r>
          <a:r>
            <a:rPr lang="en-US" sz="1200" b="1" i="0" u="none" strike="noStrike" baseline="0">
              <a:solidFill>
                <a:srgbClr val="800000"/>
              </a:solidFill>
              <a:latin typeface="Arial"/>
              <a:cs typeface="Arial"/>
            </a:rPr>
            <a:t>Lease &amp; Loan Comparison Hotline –</a:t>
          </a:r>
          <a:r>
            <a:rPr lang="en-US" sz="1200" b="0" i="0" u="none" strike="noStrike" baseline="0">
              <a:solidFill>
                <a:srgbClr val="800000"/>
              </a:solidFill>
              <a:latin typeface="Arial"/>
              <a:cs typeface="Arial"/>
            </a:rPr>
            <a:t> </a:t>
          </a:r>
          <a:r>
            <a:rPr lang="en-US" sz="1200" b="0" i="0" u="none" strike="noStrike" baseline="0">
              <a:solidFill>
                <a:srgbClr val="000000"/>
              </a:solidFill>
              <a:latin typeface="Arial"/>
              <a:cs typeface="Arial"/>
            </a:rPr>
            <a:t> Let Professional Solutions Financial Services examine your lease or loan contract for any hidden terms or fees before you sign on the dotted line.  </a:t>
          </a:r>
        </a:p>
        <a:p>
          <a:pPr algn="l" rtl="0">
            <a:defRPr sz="1000"/>
          </a:pPr>
          <a:endParaRPr lang="en-US" sz="1200" b="0" i="0" u="none" strike="noStrike" baseline="0">
            <a:solidFill>
              <a:srgbClr val="000000"/>
            </a:solidFill>
            <a:latin typeface="Arial"/>
            <a:cs typeface="Arial"/>
          </a:endParaRPr>
        </a:p>
      </xdr:txBody>
    </xdr:sp>
    <xdr:clientData/>
  </xdr:twoCellAnchor>
  <xdr:twoCellAnchor>
    <xdr:from>
      <xdr:col>1</xdr:col>
      <xdr:colOff>127152</xdr:colOff>
      <xdr:row>54</xdr:row>
      <xdr:rowOff>19050</xdr:rowOff>
    </xdr:from>
    <xdr:to>
      <xdr:col>10</xdr:col>
      <xdr:colOff>424159</xdr:colOff>
      <xdr:row>58</xdr:row>
      <xdr:rowOff>95250</xdr:rowOff>
    </xdr:to>
    <xdr:sp macro="" textlink="">
      <xdr:nvSpPr>
        <xdr:cNvPr id="12474" name="TextBox 7">
          <a:extLst>
            <a:ext uri="{FF2B5EF4-FFF2-40B4-BE49-F238E27FC236}">
              <a16:creationId xmlns:a16="http://schemas.microsoft.com/office/drawing/2014/main" id="{D66018DB-F129-40FE-B45E-6BFFC118B943}"/>
            </a:ext>
          </a:extLst>
        </xdr:cNvPr>
        <xdr:cNvSpPr txBox="1">
          <a:spLocks noChangeArrowheads="1"/>
        </xdr:cNvSpPr>
      </xdr:nvSpPr>
      <xdr:spPr bwMode="auto">
        <a:xfrm>
          <a:off x="219075" y="9153525"/>
          <a:ext cx="6762750" cy="7239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lnSpc>
              <a:spcPts val="700"/>
            </a:lnSpc>
            <a:defRPr sz="1000"/>
          </a:pPr>
          <a:r>
            <a:rPr lang="en-US" sz="800" b="0" i="0" strike="noStrike">
              <a:solidFill>
                <a:srgbClr val="000000"/>
              </a:solidFill>
              <a:latin typeface="Calibri"/>
            </a:rPr>
            <a:t>Leases and loans are administered through Professional Solutions Financial Services, a division of NCMIC Finance Corporation.  Leases and Loans are offered by NCMIC Finance Corporation and are subject to credit approval.  Consult your attorney or financial advisor before entering into any type of financing arrangement.  Consult your tax advisor for specific information regarding IRS Section 179 and all accounting procedures associated with this deduction.  </a:t>
          </a:r>
        </a:p>
      </xdr:txBody>
    </xdr:sp>
    <xdr:clientData/>
  </xdr:twoCellAnchor>
  <xdr:twoCellAnchor>
    <xdr:from>
      <xdr:col>3</xdr:col>
      <xdr:colOff>68580</xdr:colOff>
      <xdr:row>2</xdr:row>
      <xdr:rowOff>160020</xdr:rowOff>
    </xdr:from>
    <xdr:to>
      <xdr:col>7</xdr:col>
      <xdr:colOff>792480</xdr:colOff>
      <xdr:row>5</xdr:row>
      <xdr:rowOff>137160</xdr:rowOff>
    </xdr:to>
    <xdr:pic>
      <xdr:nvPicPr>
        <xdr:cNvPr id="5861" name="Picture 2" descr="PSFS Color logo ">
          <a:extLst>
            <a:ext uri="{FF2B5EF4-FFF2-40B4-BE49-F238E27FC236}">
              <a16:creationId xmlns:a16="http://schemas.microsoft.com/office/drawing/2014/main" id="{0F8B3844-45EE-4E22-8FB9-D967BDEFC1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5060" y="457200"/>
          <a:ext cx="325374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53340</xdr:colOff>
      <xdr:row>12</xdr:row>
      <xdr:rowOff>91440</xdr:rowOff>
    </xdr:from>
    <xdr:to>
      <xdr:col>12</xdr:col>
      <xdr:colOff>0</xdr:colOff>
      <xdr:row>64</xdr:row>
      <xdr:rowOff>99060</xdr:rowOff>
    </xdr:to>
    <xdr:sp macro="" textlink="">
      <xdr:nvSpPr>
        <xdr:cNvPr id="13893" name="Rectangle 8">
          <a:extLst>
            <a:ext uri="{FF2B5EF4-FFF2-40B4-BE49-F238E27FC236}">
              <a16:creationId xmlns:a16="http://schemas.microsoft.com/office/drawing/2014/main" id="{CF79FC68-13E2-4CCA-836B-3D3514C05D1F}"/>
            </a:ext>
          </a:extLst>
        </xdr:cNvPr>
        <xdr:cNvSpPr>
          <a:spLocks noChangeArrowheads="1"/>
        </xdr:cNvSpPr>
      </xdr:nvSpPr>
      <xdr:spPr bwMode="auto">
        <a:xfrm>
          <a:off x="53340" y="2065020"/>
          <a:ext cx="7985760" cy="1000506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728790</xdr:colOff>
      <xdr:row>1</xdr:row>
      <xdr:rowOff>95250</xdr:rowOff>
    </xdr:from>
    <xdr:to>
      <xdr:col>11</xdr:col>
      <xdr:colOff>202650</xdr:colOff>
      <xdr:row>15</xdr:row>
      <xdr:rowOff>120066</xdr:rowOff>
    </xdr:to>
    <xdr:sp macro="" textlink="">
      <xdr:nvSpPr>
        <xdr:cNvPr id="15366" name="Text Box 6">
          <a:extLst>
            <a:ext uri="{FF2B5EF4-FFF2-40B4-BE49-F238E27FC236}">
              <a16:creationId xmlns:a16="http://schemas.microsoft.com/office/drawing/2014/main" id="{6DBDEF4D-1FFA-49F8-8E5B-5F2A1AAB8E46}"/>
            </a:ext>
          </a:extLst>
        </xdr:cNvPr>
        <xdr:cNvSpPr txBox="1">
          <a:spLocks noChangeArrowheads="1"/>
        </xdr:cNvSpPr>
      </xdr:nvSpPr>
      <xdr:spPr bwMode="auto">
        <a:xfrm>
          <a:off x="4486275" y="342900"/>
          <a:ext cx="3076575" cy="2286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Quick credit approvals … a simple process, and you never have to leave your office.</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Upfront lease terms … no hidden fees and  </a:t>
          </a:r>
          <a:r>
            <a:rPr lang="en-US" sz="1100" b="1" i="1" u="none" strike="noStrike" baseline="0">
              <a:solidFill>
                <a:srgbClr val="000000"/>
              </a:solidFill>
              <a:latin typeface="Arial"/>
              <a:cs typeface="Arial"/>
            </a:rPr>
            <a:t>no pre-payment penalties!</a:t>
          </a:r>
          <a:endParaRPr lang="en-US" sz="1100" b="0" i="0" u="none" strike="noStrike" baseline="0">
            <a:solidFill>
              <a:srgbClr val="000000"/>
            </a:solidFill>
            <a:latin typeface="Arial"/>
            <a:cs typeface="Arial"/>
          </a:endParaRP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Our programs are simple and flexible, and additional payment options are always available. </a:t>
          </a:r>
        </a:p>
      </xdr:txBody>
    </xdr:sp>
    <xdr:clientData/>
  </xdr:twoCellAnchor>
  <xdr:twoCellAnchor>
    <xdr:from>
      <xdr:col>7</xdr:col>
      <xdr:colOff>747840</xdr:colOff>
      <xdr:row>1</xdr:row>
      <xdr:rowOff>119219</xdr:rowOff>
    </xdr:from>
    <xdr:to>
      <xdr:col>11</xdr:col>
      <xdr:colOff>214914</xdr:colOff>
      <xdr:row>4</xdr:row>
      <xdr:rowOff>45804</xdr:rowOff>
    </xdr:to>
    <xdr:sp macro="" textlink="">
      <xdr:nvSpPr>
        <xdr:cNvPr id="15383" name="TextBox 7">
          <a:extLst>
            <a:ext uri="{FF2B5EF4-FFF2-40B4-BE49-F238E27FC236}">
              <a16:creationId xmlns:a16="http://schemas.microsoft.com/office/drawing/2014/main" id="{D3C69AFA-3C65-449B-8D8C-52832BCE38C8}"/>
            </a:ext>
          </a:extLst>
        </xdr:cNvPr>
        <xdr:cNvSpPr txBox="1">
          <a:spLocks noChangeArrowheads="1"/>
        </xdr:cNvSpPr>
      </xdr:nvSpPr>
      <xdr:spPr bwMode="auto">
        <a:xfrm>
          <a:off x="4648200" y="238125"/>
          <a:ext cx="3124200" cy="419100"/>
        </a:xfrm>
        <a:prstGeom prst="rect">
          <a:avLst/>
        </a:prstGeom>
        <a:solidFill>
          <a:srgbClr val="333333"/>
        </a:solidFill>
        <a:ln w="9525">
          <a:noFill/>
          <a:miter lim="800000"/>
          <a:headEnd/>
          <a:tailEnd/>
        </a:ln>
      </xdr:spPr>
      <xdr:txBody>
        <a:bodyPr vertOverflow="clip" wrap="square" lIns="91440" tIns="45720" rIns="91440" bIns="45720" anchor="t" upright="1"/>
        <a:lstStyle/>
        <a:p>
          <a:pPr algn="ctr" rtl="0">
            <a:lnSpc>
              <a:spcPts val="1000"/>
            </a:lnSpc>
            <a:defRPr sz="1000"/>
          </a:pPr>
          <a:r>
            <a:rPr lang="en-US" sz="1000" b="1" i="1" u="none" strike="noStrike" baseline="0">
              <a:solidFill>
                <a:srgbClr val="FFFFFF"/>
              </a:solidFill>
              <a:latin typeface="Calibri"/>
            </a:rPr>
            <a:t>YOUR BENEFITS WITH A </a:t>
          </a:r>
        </a:p>
        <a:p>
          <a:pPr algn="ctr" rtl="0">
            <a:lnSpc>
              <a:spcPts val="1100"/>
            </a:lnSpc>
            <a:defRPr sz="1000"/>
          </a:pPr>
          <a:r>
            <a:rPr lang="en-US" sz="1000" b="1" i="1" u="none" strike="noStrike" baseline="0">
              <a:solidFill>
                <a:srgbClr val="FFFFFF"/>
              </a:solidFill>
              <a:latin typeface="Calibri"/>
            </a:rPr>
            <a:t>PROFESSIONAL SOLUTIONS LEASE</a:t>
          </a:r>
        </a:p>
        <a:p>
          <a:pPr algn="ctr" rtl="0">
            <a:lnSpc>
              <a:spcPts val="1000"/>
            </a:lnSpc>
            <a:defRPr sz="1000"/>
          </a:pPr>
          <a:endParaRPr lang="en-US" sz="1000" b="1" i="1" u="none" strike="noStrike" baseline="0">
            <a:solidFill>
              <a:srgbClr val="FFFFFF"/>
            </a:solidFill>
            <a:latin typeface="Calibri"/>
          </a:endParaRPr>
        </a:p>
      </xdr:txBody>
    </xdr:sp>
    <xdr:clientData/>
  </xdr:twoCellAnchor>
  <xdr:twoCellAnchor>
    <xdr:from>
      <xdr:col>2</xdr:col>
      <xdr:colOff>0</xdr:colOff>
      <xdr:row>10</xdr:row>
      <xdr:rowOff>83820</xdr:rowOff>
    </xdr:from>
    <xdr:to>
      <xdr:col>5</xdr:col>
      <xdr:colOff>702741</xdr:colOff>
      <xdr:row>15</xdr:row>
      <xdr:rowOff>57227</xdr:rowOff>
    </xdr:to>
    <xdr:sp macro="" textlink="">
      <xdr:nvSpPr>
        <xdr:cNvPr id="15384" name="TextBox 7">
          <a:extLst>
            <a:ext uri="{FF2B5EF4-FFF2-40B4-BE49-F238E27FC236}">
              <a16:creationId xmlns:a16="http://schemas.microsoft.com/office/drawing/2014/main" id="{661AC983-D124-4580-B8B6-E3505BF5A119}"/>
            </a:ext>
          </a:extLst>
        </xdr:cNvPr>
        <xdr:cNvSpPr txBox="1">
          <a:spLocks noChangeArrowheads="1"/>
        </xdr:cNvSpPr>
      </xdr:nvSpPr>
      <xdr:spPr bwMode="auto">
        <a:xfrm>
          <a:off x="342900" y="1676400"/>
          <a:ext cx="3209925" cy="781050"/>
        </a:xfrm>
        <a:prstGeom prst="rect">
          <a:avLst/>
        </a:prstGeom>
        <a:solidFill>
          <a:srgbClr val="333333"/>
        </a:solidFill>
        <a:ln w="9525">
          <a:noFill/>
          <a:miter lim="800000"/>
          <a:headEnd/>
          <a:tailEnd/>
        </a:ln>
      </xdr:spPr>
      <xdr:txBody>
        <a:bodyPr vertOverflow="clip" wrap="square" lIns="91440" tIns="45720" rIns="91440" bIns="45720" anchor="t" upright="1"/>
        <a:lstStyle/>
        <a:p>
          <a:pPr algn="ctr" rtl="0">
            <a:defRPr sz="1000"/>
          </a:pPr>
          <a:r>
            <a:rPr lang="en-US" sz="1200" b="1" i="0" u="none" strike="noStrike" baseline="0">
              <a:solidFill>
                <a:srgbClr val="FFFFFF"/>
              </a:solidFill>
              <a:latin typeface="Calibri"/>
            </a:rPr>
            <a:t>EQUIPMENT FINANCING</a:t>
          </a:r>
          <a:endParaRPr lang="en-US" sz="1000" b="1" i="1" u="none" strike="noStrike" baseline="0">
            <a:solidFill>
              <a:srgbClr val="FFFFFF"/>
            </a:solidFill>
            <a:latin typeface="Calibri"/>
          </a:endParaRPr>
        </a:p>
        <a:p>
          <a:pPr algn="ctr" rtl="0">
            <a:defRPr sz="1000"/>
          </a:pPr>
          <a:r>
            <a:rPr lang="en-US" sz="2200" b="1" i="1" u="none" strike="noStrike" baseline="0">
              <a:solidFill>
                <a:srgbClr val="FFFFFF"/>
              </a:solidFill>
              <a:latin typeface="Calibri"/>
            </a:rPr>
            <a:t>EXPRESS REQUEST</a:t>
          </a:r>
          <a:endParaRPr lang="en-US" sz="1000" b="1" i="1" u="none" strike="noStrike" baseline="0">
            <a:solidFill>
              <a:srgbClr val="FFFFFF"/>
            </a:solidFill>
            <a:latin typeface="Calibri"/>
          </a:endParaRPr>
        </a:p>
        <a:p>
          <a:pPr algn="ctr" rtl="0">
            <a:defRPr sz="1000"/>
          </a:pPr>
          <a:endParaRPr lang="en-US" sz="1000" b="1" i="1" u="none" strike="noStrike" baseline="0">
            <a:solidFill>
              <a:srgbClr val="FFFFFF"/>
            </a:solidFill>
            <a:latin typeface="Calibri"/>
          </a:endParaRPr>
        </a:p>
      </xdr:txBody>
    </xdr:sp>
    <xdr:clientData/>
  </xdr:twoCellAnchor>
  <xdr:twoCellAnchor>
    <xdr:from>
      <xdr:col>2</xdr:col>
      <xdr:colOff>0</xdr:colOff>
      <xdr:row>39</xdr:row>
      <xdr:rowOff>19050</xdr:rowOff>
    </xdr:from>
    <xdr:to>
      <xdr:col>11</xdr:col>
      <xdr:colOff>16351</xdr:colOff>
      <xdr:row>56</xdr:row>
      <xdr:rowOff>0</xdr:rowOff>
    </xdr:to>
    <xdr:sp macro="" textlink="">
      <xdr:nvSpPr>
        <xdr:cNvPr id="15385" name="Text Box 9">
          <a:extLst>
            <a:ext uri="{FF2B5EF4-FFF2-40B4-BE49-F238E27FC236}">
              <a16:creationId xmlns:a16="http://schemas.microsoft.com/office/drawing/2014/main" id="{A92A60AB-E7C5-47F1-8725-FB075DFE3348}"/>
            </a:ext>
          </a:extLst>
        </xdr:cNvPr>
        <xdr:cNvSpPr txBox="1">
          <a:spLocks noChangeArrowheads="1"/>
        </xdr:cNvSpPr>
      </xdr:nvSpPr>
      <xdr:spPr bwMode="auto">
        <a:xfrm>
          <a:off x="342900" y="7562850"/>
          <a:ext cx="7229475" cy="27336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900" b="0" i="0" u="none" strike="noStrike" baseline="0">
              <a:solidFill>
                <a:srgbClr val="000000"/>
              </a:solidFill>
              <a:latin typeface="Arial"/>
              <a:cs typeface="Arial"/>
            </a:rPr>
            <a:t>I hereby authorize the release of business and/or personal credit information to Professional Solutions Financial Services, a division of NCMIC Finance Corporation, its affiliates, partners and assignees (1) from any source including credit bureau reporting agencies and applicant’s bank for the purpose of extending credit, (2) to any credit reporting agency.  I request Professional Solutions submit this application to include all information obtained for credit approval, without notice, to any other potential Lessor for consideration of approval of credit. I hereby represent all information is true, correct and complete. A photo static and/or facsimile copy of this authorization shall be valid as the original. The Federal Equal Credit Opportunity Act prohibits creditors from discriminating against credit applications on the basis of race, color, religion, national origin, sex, marital status, age (provided the applicant has the capacity to enter into a binding contract), because all or part of the applicant's income derives from any public assistance programs, or because the applicant has in good faith exercised any right under the Consumer Credit Protection Act. The federal agency that administers compliance with this law is the Federal Trade Commission, Equal Credit Opportunity, Washington, DC 20580.  If your application for business credit is denied, you have the right to a written statement of the specific reasons for the denial. To obtain the statement, please contact:  Credit Operations, Professional Solutions Financial Services, 14001 University Avenue, Clive, Iowa  50325-8258 within 60 days from the date you are notified of our decision.  We will send you a written statement of the reasons for the denial within 30 days of receiving your request for the statement. To help the government fight the funding of terrorism and money laundering activities, Federal law requires all financial institutions to obtain, verify and record information that identifies each person who opens an account. What this means for you: When you open an account, we will ask for your name, address, date of birth and other information that will allow us to identify you. We may also ask to see your drivers license or other identifying documents.</a:t>
          </a: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twoCellAnchor>
  <xdr:twoCellAnchor editAs="oneCell">
    <xdr:from>
      <xdr:col>2</xdr:col>
      <xdr:colOff>38100</xdr:colOff>
      <xdr:row>59</xdr:row>
      <xdr:rowOff>68580</xdr:rowOff>
    </xdr:from>
    <xdr:to>
      <xdr:col>3</xdr:col>
      <xdr:colOff>929640</xdr:colOff>
      <xdr:row>61</xdr:row>
      <xdr:rowOff>121920</xdr:rowOff>
    </xdr:to>
    <xdr:pic>
      <xdr:nvPicPr>
        <xdr:cNvPr id="13898" name="Picture 10" descr="PSFS Color logo ">
          <a:extLst>
            <a:ext uri="{FF2B5EF4-FFF2-40B4-BE49-F238E27FC236}">
              <a16:creationId xmlns:a16="http://schemas.microsoft.com/office/drawing/2014/main" id="{C9B558DB-23CB-4563-A2F4-A8A2DB316D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11201400"/>
          <a:ext cx="22250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2</xdr:row>
      <xdr:rowOff>45720</xdr:rowOff>
    </xdr:from>
    <xdr:to>
      <xdr:col>5</xdr:col>
      <xdr:colOff>441960</xdr:colOff>
      <xdr:row>8</xdr:row>
      <xdr:rowOff>121920</xdr:rowOff>
    </xdr:to>
    <xdr:pic>
      <xdr:nvPicPr>
        <xdr:cNvPr id="13899" name="Picture 47">
          <a:extLst>
            <a:ext uri="{FF2B5EF4-FFF2-40B4-BE49-F238E27FC236}">
              <a16:creationId xmlns:a16="http://schemas.microsoft.com/office/drawing/2014/main" id="{CF5CACC6-2746-4D33-A288-980C28FA58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0938" t="29166" r="10938" b="31250"/>
        <a:stretch>
          <a:fillRect/>
        </a:stretch>
      </xdr:blipFill>
      <xdr:spPr bwMode="auto">
        <a:xfrm>
          <a:off x="571500" y="342900"/>
          <a:ext cx="2827020" cy="108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51"/>
    <pageSetUpPr fitToPage="1"/>
  </sheetPr>
  <dimension ref="B1:F32"/>
  <sheetViews>
    <sheetView showGridLines="0" zoomScaleNormal="75" workbookViewId="0">
      <selection activeCell="D13" sqref="D13"/>
    </sheetView>
  </sheetViews>
  <sheetFormatPr defaultColWidth="9.28515625" defaultRowHeight="12.75" x14ac:dyDescent="0.2"/>
  <cols>
    <col min="1" max="1" width="2.5703125" customWidth="1"/>
    <col min="2" max="2" width="25" bestFit="1" customWidth="1"/>
    <col min="4" max="4" width="39.28515625" customWidth="1"/>
    <col min="6" max="6" width="15.42578125" customWidth="1"/>
  </cols>
  <sheetData>
    <row r="1" spans="2:6" ht="10.5" customHeight="1" x14ac:dyDescent="0.2"/>
    <row r="2" spans="2:6" ht="18.75" customHeight="1" x14ac:dyDescent="0.2"/>
    <row r="3" spans="2:6" ht="19.5" customHeight="1" x14ac:dyDescent="0.2">
      <c r="D3" s="210"/>
      <c r="E3" s="210"/>
      <c r="F3" s="210"/>
    </row>
    <row r="4" spans="2:6" ht="15.75" customHeight="1" x14ac:dyDescent="0.2">
      <c r="D4" s="210"/>
      <c r="E4" s="210"/>
      <c r="F4" s="210"/>
    </row>
    <row r="8" spans="2:6" ht="18" x14ac:dyDescent="0.25">
      <c r="D8" s="89" t="s">
        <v>92</v>
      </c>
    </row>
    <row r="12" spans="2:6" ht="14.25" x14ac:dyDescent="0.2">
      <c r="B12" s="1" t="s">
        <v>0</v>
      </c>
      <c r="C12" s="1"/>
      <c r="D12" s="40">
        <f ca="1">NOW()</f>
        <v>45398.535725694448</v>
      </c>
    </row>
    <row r="13" spans="2:6" ht="14.25" x14ac:dyDescent="0.2">
      <c r="B13" s="1" t="s">
        <v>46</v>
      </c>
      <c r="C13" s="1"/>
      <c r="D13" s="14"/>
    </row>
    <row r="14" spans="2:6" ht="14.25" x14ac:dyDescent="0.2">
      <c r="B14" s="1" t="s">
        <v>1</v>
      </c>
      <c r="C14" s="1"/>
      <c r="D14" s="12"/>
    </row>
    <row r="15" spans="2:6" ht="14.25" x14ac:dyDescent="0.2">
      <c r="B15" s="1" t="s">
        <v>70</v>
      </c>
      <c r="C15" s="1"/>
      <c r="D15" s="14"/>
    </row>
    <row r="16" spans="2:6" ht="14.25" x14ac:dyDescent="0.2">
      <c r="B16" s="1" t="s">
        <v>71</v>
      </c>
      <c r="C16" s="1"/>
      <c r="D16" s="14"/>
    </row>
    <row r="17" spans="2:4" ht="14.25" x14ac:dyDescent="0.2">
      <c r="B17" s="1" t="s">
        <v>69</v>
      </c>
      <c r="C17" s="2"/>
      <c r="D17" s="13"/>
    </row>
    <row r="18" spans="2:4" ht="14.25" x14ac:dyDescent="0.2">
      <c r="B18" s="1" t="s">
        <v>9</v>
      </c>
      <c r="C18" s="2"/>
      <c r="D18" s="14"/>
    </row>
    <row r="19" spans="2:4" ht="14.25" x14ac:dyDescent="0.2">
      <c r="B19" s="1" t="s">
        <v>10</v>
      </c>
      <c r="C19" s="2"/>
      <c r="D19" s="14"/>
    </row>
    <row r="20" spans="2:4" x14ac:dyDescent="0.2">
      <c r="B20" s="1" t="s">
        <v>72</v>
      </c>
      <c r="C20" s="2"/>
      <c r="D20" s="48"/>
    </row>
    <row r="21" spans="2:4" x14ac:dyDescent="0.2">
      <c r="B21" s="1"/>
      <c r="C21" s="2"/>
      <c r="D21" s="49"/>
    </row>
    <row r="22" spans="2:4" ht="14.25" x14ac:dyDescent="0.2">
      <c r="B22" s="1"/>
      <c r="C22" s="2"/>
      <c r="D22" s="47"/>
    </row>
    <row r="23" spans="2:4" ht="14.25" x14ac:dyDescent="0.2">
      <c r="B23" s="1" t="s">
        <v>2</v>
      </c>
      <c r="C23" s="1"/>
      <c r="D23" s="15" t="s">
        <v>103</v>
      </c>
    </row>
    <row r="24" spans="2:4" ht="14.25" x14ac:dyDescent="0.2">
      <c r="B24" s="1" t="s">
        <v>3</v>
      </c>
      <c r="C24" s="2"/>
      <c r="D24" s="16">
        <v>10000</v>
      </c>
    </row>
    <row r="27" spans="2:4" ht="14.25" x14ac:dyDescent="0.2">
      <c r="B27" s="1" t="s">
        <v>28</v>
      </c>
      <c r="D27" s="12" t="s">
        <v>104</v>
      </c>
    </row>
    <row r="28" spans="2:4" ht="14.25" x14ac:dyDescent="0.2">
      <c r="B28" s="1" t="s">
        <v>29</v>
      </c>
      <c r="D28" s="14" t="s">
        <v>105</v>
      </c>
    </row>
    <row r="29" spans="2:4" ht="14.25" x14ac:dyDescent="0.2">
      <c r="B29" s="1" t="s">
        <v>30</v>
      </c>
      <c r="D29" s="13" t="s">
        <v>106</v>
      </c>
    </row>
    <row r="30" spans="2:4" ht="14.25" x14ac:dyDescent="0.2">
      <c r="B30" s="1" t="s">
        <v>31</v>
      </c>
      <c r="D30" s="14" t="s">
        <v>107</v>
      </c>
    </row>
    <row r="31" spans="2:4" ht="14.25" x14ac:dyDescent="0.2">
      <c r="B31" s="1" t="s">
        <v>32</v>
      </c>
      <c r="D31" s="14" t="s">
        <v>108</v>
      </c>
    </row>
    <row r="32" spans="2:4" ht="14.25" x14ac:dyDescent="0.2">
      <c r="B32" s="1" t="s">
        <v>36</v>
      </c>
      <c r="D32" s="14"/>
    </row>
  </sheetData>
  <sheetProtection password="C0A1" sheet="1" objects="1" scenarios="1" selectLockedCells="1"/>
  <mergeCells count="2">
    <mergeCell ref="D3:F3"/>
    <mergeCell ref="D4:F4"/>
  </mergeCells>
  <phoneticPr fontId="27" type="noConversion"/>
  <pageMargins left="0.5" right="0.5" top="0.5" bottom="0.5" header="0.3" footer="0.5"/>
  <pageSetup scale="96" orientation="portrait" verticalDpi="400"/>
  <headerFooter>
    <oddFooter>&amp;C14001 University Avenue
Clive, Iowa 50325-8258&amp;12
&amp;7 &amp;R&amp;7
©2007 PSFS  NFL 5847</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9"/>
  </sheetPr>
  <dimension ref="A2:N47"/>
  <sheetViews>
    <sheetView workbookViewId="0">
      <selection activeCell="C6" sqref="C6:G8"/>
    </sheetView>
  </sheetViews>
  <sheetFormatPr defaultRowHeight="12.75" x14ac:dyDescent="0.2"/>
  <cols>
    <col min="1" max="1" width="13.7109375" bestFit="1" customWidth="1"/>
    <col min="2" max="2" width="11.7109375" customWidth="1"/>
    <col min="3" max="3" width="16.7109375" customWidth="1"/>
    <col min="4" max="4" width="2.7109375" customWidth="1"/>
    <col min="5" max="5" width="20.28515625" customWidth="1"/>
    <col min="6" max="6" width="2.7109375" customWidth="1"/>
    <col min="7" max="7" width="17.28515625" customWidth="1"/>
    <col min="12" max="12" width="9" bestFit="1" customWidth="1"/>
    <col min="13" max="13" width="10.7109375" bestFit="1" customWidth="1"/>
    <col min="14" max="14" width="11.7109375" customWidth="1"/>
  </cols>
  <sheetData>
    <row r="2" spans="1:14" ht="15" x14ac:dyDescent="0.2">
      <c r="B2" s="212" t="s">
        <v>73</v>
      </c>
      <c r="C2" s="212"/>
      <c r="D2" s="212"/>
      <c r="E2" s="212"/>
      <c r="F2" s="212"/>
      <c r="G2" s="212"/>
    </row>
    <row r="3" spans="1:14" ht="13.5" thickBot="1" x14ac:dyDescent="0.25">
      <c r="B3" t="s">
        <v>68</v>
      </c>
      <c r="C3" s="56" t="s">
        <v>181</v>
      </c>
    </row>
    <row r="4" spans="1:14" ht="15" x14ac:dyDescent="0.2">
      <c r="B4" s="42"/>
      <c r="C4" s="58" t="s">
        <v>74</v>
      </c>
      <c r="D4" s="59"/>
      <c r="E4" s="58" t="s">
        <v>75</v>
      </c>
      <c r="F4" s="58"/>
      <c r="G4" s="60" t="s">
        <v>76</v>
      </c>
    </row>
    <row r="5" spans="1:14" ht="13.5" thickBot="1" x14ac:dyDescent="0.25">
      <c r="A5" s="38"/>
      <c r="B5" s="44" t="s">
        <v>27</v>
      </c>
      <c r="C5" s="38" t="s">
        <v>35</v>
      </c>
      <c r="D5" s="38"/>
      <c r="E5" s="38" t="s">
        <v>35</v>
      </c>
      <c r="F5" s="38"/>
      <c r="G5" s="63" t="s">
        <v>35</v>
      </c>
    </row>
    <row r="6" spans="1:14" x14ac:dyDescent="0.2">
      <c r="A6" s="35"/>
      <c r="B6" s="64">
        <v>36</v>
      </c>
      <c r="C6">
        <v>3.1570000000000001E-2</v>
      </c>
      <c r="E6">
        <v>3.2039999999999999E-2</v>
      </c>
      <c r="G6">
        <v>3.2550000000000003E-2</v>
      </c>
    </row>
    <row r="7" spans="1:14" x14ac:dyDescent="0.2">
      <c r="A7" s="35"/>
      <c r="B7" s="45">
        <v>48</v>
      </c>
      <c r="C7">
        <v>2.4649999999999998E-2</v>
      </c>
      <c r="E7">
        <v>2.5080000000000002E-2</v>
      </c>
      <c r="F7" t="s">
        <v>111</v>
      </c>
      <c r="G7">
        <v>2.5530000000000001E-2</v>
      </c>
    </row>
    <row r="8" spans="1:14" ht="13.5" thickBot="1" x14ac:dyDescent="0.25">
      <c r="A8" s="35"/>
      <c r="B8" s="72">
        <v>60</v>
      </c>
      <c r="C8">
        <v>2.052E-2</v>
      </c>
      <c r="E8">
        <v>2.0420000000000001E-2</v>
      </c>
      <c r="F8" t="s">
        <v>111</v>
      </c>
      <c r="G8">
        <v>2.1340000000000001E-2</v>
      </c>
    </row>
    <row r="9" spans="1:14" x14ac:dyDescent="0.2">
      <c r="A9" s="43"/>
      <c r="B9" s="35"/>
      <c r="C9" s="67"/>
      <c r="E9" s="61"/>
      <c r="G9" s="61"/>
    </row>
    <row r="10" spans="1:14" hidden="1" x14ac:dyDescent="0.2"/>
    <row r="11" spans="1:14" x14ac:dyDescent="0.2">
      <c r="A11" s="43"/>
    </row>
    <row r="12" spans="1:14" ht="13.5" thickBot="1" x14ac:dyDescent="0.25">
      <c r="B12" s="75">
        <v>10.9</v>
      </c>
      <c r="I12" s="75" t="s">
        <v>99</v>
      </c>
    </row>
    <row r="13" spans="1:14" x14ac:dyDescent="0.2">
      <c r="B13" s="64">
        <v>36</v>
      </c>
      <c r="C13" s="65">
        <v>3.2690999999999998E-2</v>
      </c>
      <c r="D13" s="65"/>
      <c r="E13" s="65">
        <v>3.2988000000000003E-2</v>
      </c>
      <c r="F13" s="65"/>
      <c r="G13" s="66">
        <v>3.3287999999999998E-2</v>
      </c>
      <c r="I13" s="64">
        <v>36</v>
      </c>
      <c r="J13" s="65">
        <v>3.2436E-2</v>
      </c>
      <c r="K13" s="65"/>
      <c r="L13" s="65">
        <v>3.2679E-2</v>
      </c>
      <c r="M13" s="65"/>
      <c r="N13" s="66">
        <v>3.2924000000000002E-2</v>
      </c>
    </row>
    <row r="14" spans="1:14" x14ac:dyDescent="0.2">
      <c r="B14" s="45">
        <v>48</v>
      </c>
      <c r="C14" s="61">
        <v>2.5797E-2</v>
      </c>
      <c r="D14" s="61"/>
      <c r="E14" s="61">
        <v>2.6030999999999999E-2</v>
      </c>
      <c r="F14" s="61"/>
      <c r="G14" s="62">
        <v>2.6268E-2</v>
      </c>
      <c r="I14" s="45">
        <v>48</v>
      </c>
      <c r="J14" s="61">
        <v>2.5382999999999999E-2</v>
      </c>
      <c r="K14" s="61"/>
      <c r="L14" s="61">
        <v>2.5572999999999999E-2</v>
      </c>
      <c r="M14" s="61"/>
      <c r="N14" s="62">
        <v>2.5765E-2</v>
      </c>
    </row>
    <row r="15" spans="1:14" ht="13.5" thickBot="1" x14ac:dyDescent="0.25">
      <c r="B15" s="72">
        <v>60</v>
      </c>
      <c r="C15" s="68">
        <v>2.1693E-2</v>
      </c>
      <c r="D15" s="68"/>
      <c r="E15" s="68">
        <v>2.189E-2</v>
      </c>
      <c r="F15" s="68"/>
      <c r="G15" s="69">
        <v>2.2088E-2</v>
      </c>
      <c r="I15" s="72">
        <v>60</v>
      </c>
      <c r="J15" s="68">
        <v>2.1173999999999998E-2</v>
      </c>
      <c r="K15" s="68"/>
      <c r="L15" s="68">
        <v>2.1332E-2</v>
      </c>
      <c r="M15" s="68"/>
      <c r="N15" s="69">
        <v>2.1492000000000001E-2</v>
      </c>
    </row>
    <row r="16" spans="1:14" x14ac:dyDescent="0.2">
      <c r="B16" s="41"/>
    </row>
    <row r="17" spans="1:14" ht="13.5" thickBot="1" x14ac:dyDescent="0.25">
      <c r="A17" s="44"/>
      <c r="B17" s="74">
        <v>12</v>
      </c>
      <c r="C17" s="38"/>
      <c r="D17" s="35"/>
      <c r="E17" s="38"/>
      <c r="F17" s="38"/>
      <c r="G17" s="38"/>
    </row>
    <row r="18" spans="1:14" x14ac:dyDescent="0.2">
      <c r="A18" s="35"/>
      <c r="B18" s="64">
        <v>36</v>
      </c>
      <c r="C18" s="65">
        <v>3.3214E-2</v>
      </c>
      <c r="D18" s="65"/>
      <c r="E18" s="65">
        <v>3.3545999999999999E-2</v>
      </c>
      <c r="F18" s="65"/>
      <c r="G18" s="66">
        <v>3.3882000000000002E-2</v>
      </c>
    </row>
    <row r="19" spans="1:14" ht="18" x14ac:dyDescent="0.25">
      <c r="A19" s="35"/>
      <c r="B19" s="45">
        <v>48</v>
      </c>
      <c r="C19" s="61">
        <v>2.6334E-2</v>
      </c>
      <c r="D19" s="61"/>
      <c r="E19" s="61">
        <v>2.6596999999999999E-2</v>
      </c>
      <c r="F19" s="61"/>
      <c r="G19" s="62">
        <v>2.6863000000000001E-2</v>
      </c>
      <c r="I19" s="211" t="s">
        <v>112</v>
      </c>
      <c r="J19" s="211"/>
      <c r="K19" s="211"/>
      <c r="L19" s="211"/>
    </row>
    <row r="20" spans="1:14" ht="13.5" thickBot="1" x14ac:dyDescent="0.25">
      <c r="A20" s="35"/>
      <c r="B20" s="72">
        <v>60</v>
      </c>
      <c r="C20" s="68">
        <v>2.2244E-2</v>
      </c>
      <c r="D20" s="68"/>
      <c r="E20" s="68">
        <v>2.2467000000000001E-2</v>
      </c>
      <c r="F20" s="68"/>
      <c r="G20" s="69">
        <v>2.2692E-2</v>
      </c>
    </row>
    <row r="21" spans="1:14" x14ac:dyDescent="0.2">
      <c r="B21" s="3"/>
      <c r="C21" s="3"/>
      <c r="I21" t="s">
        <v>113</v>
      </c>
      <c r="M21">
        <v>0.53</v>
      </c>
    </row>
    <row r="22" spans="1:14" x14ac:dyDescent="0.2">
      <c r="B22" s="3"/>
      <c r="C22" s="3"/>
    </row>
    <row r="23" spans="1:14" ht="13.5" thickBot="1" x14ac:dyDescent="0.25">
      <c r="B23" s="75">
        <v>9.5</v>
      </c>
      <c r="I23" t="s">
        <v>114</v>
      </c>
      <c r="M23" s="138">
        <f>Proposal!D14</f>
        <v>11250</v>
      </c>
    </row>
    <row r="24" spans="1:14" x14ac:dyDescent="0.2">
      <c r="A24" s="38"/>
      <c r="B24" s="64">
        <v>36</v>
      </c>
      <c r="C24" s="65">
        <v>3.2032999999999999E-2</v>
      </c>
      <c r="D24" s="65"/>
      <c r="E24" s="65">
        <v>3.2287000000000003E-2</v>
      </c>
      <c r="F24" s="65"/>
      <c r="G24" s="66">
        <v>3.2542000000000001E-2</v>
      </c>
    </row>
    <row r="25" spans="1:14" x14ac:dyDescent="0.2">
      <c r="A25" s="35"/>
      <c r="B25" s="45">
        <v>48</v>
      </c>
      <c r="C25" s="61">
        <v>2.5122999999999999E-2</v>
      </c>
      <c r="D25" s="61"/>
      <c r="E25" s="61">
        <v>2.5322000000000001E-2</v>
      </c>
      <c r="F25" s="61"/>
      <c r="G25" s="62">
        <v>2.5522E-2</v>
      </c>
      <c r="I25" t="s">
        <v>115</v>
      </c>
      <c r="M25" s="138">
        <f>(M23/1000)*M21</f>
        <v>5.9625000000000004</v>
      </c>
    </row>
    <row r="26" spans="1:14" ht="13.5" thickBot="1" x14ac:dyDescent="0.25">
      <c r="A26" s="35"/>
      <c r="B26" s="72">
        <v>60</v>
      </c>
      <c r="C26" s="68">
        <v>2.1002E-2</v>
      </c>
      <c r="D26" s="68"/>
      <c r="E26" s="68">
        <v>2.1167999999999999E-2</v>
      </c>
      <c r="F26" s="68"/>
      <c r="G26" s="69">
        <v>2.1336000000000001E-2</v>
      </c>
    </row>
    <row r="27" spans="1:14" x14ac:dyDescent="0.2">
      <c r="A27" s="35"/>
      <c r="B27" s="38"/>
      <c r="C27" s="38"/>
      <c r="D27" s="35"/>
      <c r="E27" s="35"/>
      <c r="F27" s="35"/>
      <c r="G27" s="35"/>
      <c r="I27" s="3" t="s">
        <v>116</v>
      </c>
      <c r="L27">
        <v>60</v>
      </c>
      <c r="M27" s="138">
        <f>$M$25*L27</f>
        <v>357.75</v>
      </c>
    </row>
    <row r="28" spans="1:14" x14ac:dyDescent="0.2">
      <c r="I28" s="213"/>
      <c r="J28" s="213"/>
      <c r="L28" s="3">
        <v>61</v>
      </c>
      <c r="M28" s="138">
        <f t="shared" ref="M28:M37" si="0">$M$25*L28</f>
        <v>363.71250000000003</v>
      </c>
      <c r="N28" s="90"/>
    </row>
    <row r="29" spans="1:14" ht="13.5" thickBot="1" x14ac:dyDescent="0.25">
      <c r="B29" s="75">
        <v>9</v>
      </c>
      <c r="I29" s="140"/>
      <c r="J29" s="139"/>
      <c r="L29" s="141">
        <v>62</v>
      </c>
      <c r="M29" s="138">
        <f t="shared" si="0"/>
        <v>369.67500000000001</v>
      </c>
      <c r="N29" s="139"/>
    </row>
    <row r="30" spans="1:14" x14ac:dyDescent="0.2">
      <c r="B30" s="64">
        <v>36</v>
      </c>
      <c r="C30" s="65">
        <v>3.1800000000000002E-2</v>
      </c>
      <c r="D30" s="65"/>
      <c r="E30" s="65">
        <v>3.2037999999999997E-2</v>
      </c>
      <c r="F30" s="65"/>
      <c r="G30" s="66">
        <v>3.2279000000000002E-2</v>
      </c>
      <c r="I30" s="140"/>
      <c r="J30" s="139"/>
      <c r="K30" s="139"/>
      <c r="L30" s="139"/>
      <c r="M30" s="138"/>
      <c r="N30" s="139"/>
    </row>
    <row r="31" spans="1:14" x14ac:dyDescent="0.2">
      <c r="B31" s="45">
        <v>48</v>
      </c>
      <c r="C31" s="61">
        <v>2.4885000000000001E-2</v>
      </c>
      <c r="D31" s="61"/>
      <c r="E31" s="61">
        <v>2.5072000000000001E-2</v>
      </c>
      <c r="F31" s="61"/>
      <c r="G31" s="62">
        <v>2.5260000000000001E-2</v>
      </c>
      <c r="I31" s="140"/>
      <c r="J31" s="139"/>
      <c r="K31" s="139"/>
      <c r="L31" s="139">
        <v>36</v>
      </c>
      <c r="M31" s="138">
        <f t="shared" si="0"/>
        <v>214.65</v>
      </c>
      <c r="N31" s="139"/>
    </row>
    <row r="32" spans="1:14" ht="13.5" thickBot="1" x14ac:dyDescent="0.25">
      <c r="B32" s="72">
        <v>60</v>
      </c>
      <c r="C32" s="68">
        <v>2.0757999999999999E-2</v>
      </c>
      <c r="D32" s="68"/>
      <c r="E32" s="68">
        <v>2.0913999999999999E-2</v>
      </c>
      <c r="F32" s="68"/>
      <c r="G32" s="69">
        <v>2.1070999999999999E-2</v>
      </c>
      <c r="L32" s="139">
        <v>37</v>
      </c>
      <c r="M32" s="138">
        <f t="shared" si="0"/>
        <v>220.61250000000001</v>
      </c>
    </row>
    <row r="33" spans="2:13" x14ac:dyDescent="0.2">
      <c r="L33" s="139">
        <v>38</v>
      </c>
      <c r="M33" s="138">
        <f t="shared" si="0"/>
        <v>226.57500000000002</v>
      </c>
    </row>
    <row r="34" spans="2:13" ht="13.5" thickBot="1" x14ac:dyDescent="0.25">
      <c r="B34" s="35">
        <v>12.75</v>
      </c>
      <c r="M34" s="138"/>
    </row>
    <row r="35" spans="2:13" x14ac:dyDescent="0.2">
      <c r="B35" s="64">
        <v>36</v>
      </c>
      <c r="C35" s="65">
        <v>3.3579999999999999E-2</v>
      </c>
      <c r="D35" s="65" t="s">
        <v>111</v>
      </c>
      <c r="E35" s="65">
        <v>3.3939999999999998E-2</v>
      </c>
      <c r="F35" s="65"/>
      <c r="G35" s="66">
        <v>3.4290000000000001E-2</v>
      </c>
      <c r="L35" s="139">
        <v>48</v>
      </c>
      <c r="M35" s="138">
        <f t="shared" si="0"/>
        <v>286.20000000000005</v>
      </c>
    </row>
    <row r="36" spans="2:13" x14ac:dyDescent="0.2">
      <c r="B36" s="45">
        <v>48</v>
      </c>
      <c r="C36" s="61">
        <v>2.6710000000000001E-2</v>
      </c>
      <c r="D36" s="61" t="s">
        <v>111</v>
      </c>
      <c r="E36" s="61">
        <v>2.699E-2</v>
      </c>
      <c r="F36" s="61" t="s">
        <v>111</v>
      </c>
      <c r="G36" s="62">
        <v>2.7279999999999999E-2</v>
      </c>
      <c r="L36" s="139">
        <v>49</v>
      </c>
      <c r="M36" s="138">
        <f t="shared" si="0"/>
        <v>292.16250000000002</v>
      </c>
    </row>
    <row r="37" spans="2:13" ht="13.5" thickBot="1" x14ac:dyDescent="0.25">
      <c r="B37" s="72">
        <v>60</v>
      </c>
      <c r="C37" s="68">
        <v>2.2630000000000001E-2</v>
      </c>
      <c r="D37" s="68"/>
      <c r="E37" s="68">
        <v>2.2870000000000001E-2</v>
      </c>
      <c r="F37" s="68" t="s">
        <v>111</v>
      </c>
      <c r="G37" s="69">
        <v>2.3109999999999999E-2</v>
      </c>
      <c r="L37" s="139">
        <v>50</v>
      </c>
      <c r="M37" s="138">
        <f t="shared" si="0"/>
        <v>298.125</v>
      </c>
    </row>
    <row r="39" spans="2:13" ht="13.5" thickBot="1" x14ac:dyDescent="0.25">
      <c r="B39" t="s">
        <v>118</v>
      </c>
    </row>
    <row r="40" spans="2:13" x14ac:dyDescent="0.2">
      <c r="B40" s="35">
        <v>36</v>
      </c>
      <c r="C40" s="65">
        <v>3.227E-2</v>
      </c>
      <c r="D40" s="65" t="s">
        <v>111</v>
      </c>
      <c r="E40" s="65">
        <v>3.2539999999999999E-2</v>
      </c>
      <c r="F40" s="65"/>
      <c r="G40" s="66">
        <v>3.2809999999999999E-2</v>
      </c>
    </row>
    <row r="41" spans="2:13" x14ac:dyDescent="0.2">
      <c r="B41" s="35">
        <v>48</v>
      </c>
      <c r="C41" s="61">
        <v>2.537E-2</v>
      </c>
      <c r="D41" s="61" t="s">
        <v>111</v>
      </c>
      <c r="E41" s="61">
        <v>2.5579999999999999E-2</v>
      </c>
      <c r="F41" s="61" t="s">
        <v>111</v>
      </c>
      <c r="G41" s="62">
        <v>2.579E-2</v>
      </c>
    </row>
    <row r="42" spans="2:13" ht="13.5" thickBot="1" x14ac:dyDescent="0.25">
      <c r="B42" s="35">
        <v>60</v>
      </c>
      <c r="C42" s="68">
        <v>2.138E-2</v>
      </c>
      <c r="D42" s="68"/>
      <c r="E42" s="68">
        <v>2.1559999999999999E-2</v>
      </c>
      <c r="F42" s="68" t="s">
        <v>111</v>
      </c>
      <c r="G42" s="69">
        <v>2.1739999999999999E-2</v>
      </c>
    </row>
    <row r="44" spans="2:13" x14ac:dyDescent="0.2">
      <c r="B44" t="s">
        <v>119</v>
      </c>
    </row>
    <row r="45" spans="2:13" x14ac:dyDescent="0.2">
      <c r="C45">
        <v>3.1800000000000002E-2</v>
      </c>
      <c r="E45">
        <v>3.2039999999999999E-2</v>
      </c>
      <c r="G45">
        <v>3.2410000000000001E-2</v>
      </c>
    </row>
    <row r="46" spans="2:13" x14ac:dyDescent="0.2">
      <c r="C46">
        <v>2.4889999999999999E-2</v>
      </c>
      <c r="E46">
        <v>2.5080000000000002E-2</v>
      </c>
      <c r="G46">
        <v>2.5389999999999999E-2</v>
      </c>
    </row>
    <row r="47" spans="2:13" x14ac:dyDescent="0.2">
      <c r="C47">
        <v>2.0760000000000001E-2</v>
      </c>
      <c r="E47">
        <v>2.0920000000000001E-2</v>
      </c>
      <c r="G47">
        <v>2.121E-2</v>
      </c>
    </row>
  </sheetData>
  <mergeCells count="3">
    <mergeCell ref="I19:L19"/>
    <mergeCell ref="B2:G2"/>
    <mergeCell ref="I28:J28"/>
  </mergeCells>
  <phoneticPr fontId="27" type="noConversion"/>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1"/>
  </sheetPr>
  <dimension ref="A1:T263"/>
  <sheetViews>
    <sheetView showGridLines="0" tabSelected="1" topLeftCell="A261" zoomScale="85" zoomScaleNormal="85" workbookViewId="0">
      <selection activeCell="H76" sqref="H76:J76"/>
    </sheetView>
  </sheetViews>
  <sheetFormatPr defaultColWidth="8" defaultRowHeight="12.75" x14ac:dyDescent="0.2"/>
  <cols>
    <col min="1" max="1" width="2.5703125" style="6" customWidth="1"/>
    <col min="2" max="2" width="13" style="6" customWidth="1"/>
    <col min="3" max="3" width="7.28515625" style="6" customWidth="1"/>
    <col min="4" max="4" width="7.5703125" style="6" customWidth="1"/>
    <col min="5" max="5" width="5.28515625" style="6" customWidth="1"/>
    <col min="6" max="6" width="4.42578125" style="6" customWidth="1"/>
    <col min="7" max="7" width="6" style="6" customWidth="1"/>
    <col min="8" max="8" width="5.28515625" style="6" customWidth="1"/>
    <col min="9" max="9" width="5.5703125" style="6" customWidth="1"/>
    <col min="10" max="10" width="6" style="6" customWidth="1"/>
    <col min="11" max="11" width="6.5703125" style="6" customWidth="1"/>
    <col min="12" max="12" width="9.7109375" style="6" customWidth="1"/>
    <col min="13" max="13" width="8.5703125" style="6" customWidth="1"/>
    <col min="14" max="14" width="4.28515625" style="6" customWidth="1"/>
    <col min="15" max="15" width="4.5703125" style="6" customWidth="1"/>
    <col min="16" max="16" width="7" style="6" customWidth="1"/>
    <col min="17" max="17" width="4.28515625" style="6" customWidth="1"/>
    <col min="18" max="18" width="5" style="6" customWidth="1"/>
    <col min="19" max="19" width="0.28515625" style="6" customWidth="1"/>
    <col min="20" max="20" width="11.28515625" style="6" hidden="1" customWidth="1"/>
    <col min="21" max="16384" width="8" style="6"/>
  </cols>
  <sheetData>
    <row r="1" spans="1:20" ht="25.5" customHeight="1" x14ac:dyDescent="0.2"/>
    <row r="2" spans="1:20" x14ac:dyDescent="0.2">
      <c r="Q2"/>
      <c r="S2" s="29"/>
    </row>
    <row r="3" spans="1:20" ht="18" x14ac:dyDescent="0.25">
      <c r="O3" s="33"/>
      <c r="P3" s="33"/>
      <c r="Q3" s="34"/>
      <c r="R3" s="73"/>
      <c r="S3" s="73"/>
    </row>
    <row r="4" spans="1:20" ht="15" customHeight="1" x14ac:dyDescent="0.2">
      <c r="C4" s="5"/>
      <c r="D4" s="5"/>
      <c r="E4" s="5"/>
      <c r="F4" s="5"/>
      <c r="G4" s="5"/>
      <c r="H4" s="5"/>
      <c r="I4" s="5"/>
      <c r="J4" s="5"/>
      <c r="K4" s="5"/>
    </row>
    <row r="5" spans="1:20" ht="15" customHeight="1" x14ac:dyDescent="0.2">
      <c r="C5" s="5"/>
      <c r="D5" s="5"/>
      <c r="E5" s="5"/>
      <c r="F5" s="5"/>
      <c r="G5" s="5"/>
      <c r="H5" s="5"/>
      <c r="I5" s="5"/>
      <c r="J5" s="5"/>
      <c r="K5" s="5"/>
    </row>
    <row r="6" spans="1:20" ht="15" customHeight="1" x14ac:dyDescent="0.2">
      <c r="C6" s="5"/>
      <c r="D6" s="5"/>
      <c r="E6" s="5"/>
      <c r="F6" s="5"/>
      <c r="G6" s="5"/>
      <c r="H6" s="5"/>
      <c r="I6" s="5"/>
      <c r="J6" s="5"/>
      <c r="K6" s="5"/>
    </row>
    <row r="7" spans="1:20" ht="11.25" customHeight="1" x14ac:dyDescent="0.2">
      <c r="A7" s="6" t="s">
        <v>175</v>
      </c>
      <c r="B7" s="2"/>
      <c r="C7" s="5"/>
      <c r="D7" s="5"/>
      <c r="E7" s="5"/>
      <c r="F7" s="5"/>
      <c r="G7" s="5"/>
      <c r="H7" s="5"/>
      <c r="I7" s="5"/>
      <c r="J7" s="5"/>
      <c r="K7" s="5"/>
    </row>
    <row r="8" spans="1:20" ht="11.25" customHeight="1" x14ac:dyDescent="0.2">
      <c r="B8" s="2"/>
      <c r="C8" s="5"/>
      <c r="D8" s="5"/>
      <c r="E8" s="5"/>
      <c r="F8" s="5"/>
      <c r="G8" s="5"/>
      <c r="H8" s="5"/>
      <c r="I8" s="5"/>
      <c r="J8" s="5"/>
      <c r="K8" s="5"/>
    </row>
    <row r="9" spans="1:20" ht="25.5" x14ac:dyDescent="0.35">
      <c r="B9" s="232" t="s">
        <v>93</v>
      </c>
      <c r="C9" s="232"/>
      <c r="D9" s="232"/>
      <c r="E9" s="232"/>
      <c r="F9" s="232"/>
      <c r="G9" s="232"/>
      <c r="H9" s="232"/>
      <c r="I9" s="232"/>
      <c r="J9" s="232"/>
      <c r="K9" s="232"/>
      <c r="L9" s="232"/>
      <c r="M9" s="232"/>
      <c r="N9" s="232"/>
      <c r="O9" s="232"/>
      <c r="P9" s="232"/>
      <c r="Q9" s="232"/>
      <c r="R9" s="232"/>
      <c r="S9" s="129"/>
    </row>
    <row r="10" spans="1:20" ht="17.25" customHeight="1" x14ac:dyDescent="0.25">
      <c r="B10" s="127"/>
      <c r="C10" s="127"/>
      <c r="D10" s="127"/>
      <c r="E10" s="127"/>
      <c r="F10" s="127"/>
      <c r="G10" s="127"/>
      <c r="H10" s="127"/>
      <c r="I10" s="127"/>
      <c r="J10" s="127"/>
      <c r="K10" s="127"/>
      <c r="L10" s="127"/>
      <c r="M10" s="127"/>
      <c r="N10" s="127"/>
      <c r="O10" s="127"/>
      <c r="P10" s="127"/>
      <c r="Q10" s="127"/>
      <c r="R10" s="129"/>
      <c r="S10" s="129"/>
    </row>
    <row r="11" spans="1:20" ht="17.25" customHeight="1" x14ac:dyDescent="0.25">
      <c r="B11" s="127"/>
      <c r="C11" s="127"/>
      <c r="D11" s="127"/>
      <c r="E11" s="127"/>
      <c r="F11" s="127"/>
      <c r="G11" s="127"/>
      <c r="H11" s="127"/>
      <c r="I11" s="127"/>
      <c r="J11" s="127"/>
      <c r="K11" s="127"/>
      <c r="L11" s="127"/>
      <c r="M11" s="233">
        <f ca="1">NOW()</f>
        <v>45398.535725694448</v>
      </c>
      <c r="N11" s="233"/>
      <c r="O11" s="233"/>
      <c r="P11" s="233"/>
      <c r="Q11" s="233"/>
      <c r="R11" s="233"/>
      <c r="S11" s="129"/>
      <c r="T11" s="171">
        <v>36</v>
      </c>
    </row>
    <row r="12" spans="1:20" ht="9.75" customHeight="1" x14ac:dyDescent="0.2">
      <c r="C12" s="5"/>
      <c r="D12" s="5"/>
      <c r="E12" s="5"/>
      <c r="F12" s="5"/>
      <c r="G12" s="5"/>
      <c r="H12" s="5"/>
      <c r="I12" s="5"/>
      <c r="J12" s="5"/>
      <c r="K12" s="5"/>
      <c r="T12" s="171">
        <v>48</v>
      </c>
    </row>
    <row r="13" spans="1:20" ht="15" customHeight="1" x14ac:dyDescent="0.2">
      <c r="B13" s="4" t="s">
        <v>47</v>
      </c>
      <c r="C13" s="5"/>
      <c r="D13" s="238"/>
      <c r="E13" s="238"/>
      <c r="F13" s="238"/>
      <c r="G13" s="238"/>
      <c r="H13" s="238"/>
      <c r="I13" s="238"/>
      <c r="J13" s="7"/>
      <c r="K13" s="236" t="s">
        <v>28</v>
      </c>
      <c r="L13" s="236"/>
      <c r="M13" s="234"/>
      <c r="N13" s="234"/>
      <c r="O13" s="234"/>
      <c r="P13" s="234"/>
      <c r="Q13" s="234"/>
      <c r="R13" s="234"/>
      <c r="T13" s="171">
        <v>60</v>
      </c>
    </row>
    <row r="14" spans="1:20" ht="15" customHeight="1" x14ac:dyDescent="0.2">
      <c r="B14" s="80" t="s">
        <v>3</v>
      </c>
      <c r="C14" s="5"/>
      <c r="D14" s="237">
        <v>11250</v>
      </c>
      <c r="E14" s="237"/>
      <c r="F14" s="237"/>
      <c r="G14" s="237"/>
      <c r="H14" s="237"/>
      <c r="I14" s="237"/>
      <c r="J14" s="130"/>
      <c r="K14" s="236" t="s">
        <v>110</v>
      </c>
      <c r="L14" s="236"/>
      <c r="M14" s="235"/>
      <c r="N14" s="235"/>
      <c r="O14" s="235"/>
      <c r="P14" s="235"/>
      <c r="Q14" s="235"/>
      <c r="R14" s="235"/>
    </row>
    <row r="15" spans="1:20" s="7" customFormat="1" ht="14.25" x14ac:dyDescent="0.2">
      <c r="B15" s="80" t="s">
        <v>109</v>
      </c>
      <c r="C15" s="5"/>
      <c r="D15" s="240" t="s">
        <v>185</v>
      </c>
      <c r="E15" s="240"/>
      <c r="F15" s="240"/>
      <c r="G15" s="240"/>
      <c r="H15" s="240"/>
      <c r="I15" s="240"/>
      <c r="K15" s="4" t="s">
        <v>160</v>
      </c>
      <c r="L15" s="168"/>
      <c r="M15" s="235"/>
      <c r="N15" s="235"/>
      <c r="O15" s="235"/>
      <c r="P15" s="235"/>
      <c r="Q15" s="235"/>
      <c r="R15" s="235"/>
      <c r="S15" s="5"/>
      <c r="T15" s="171">
        <v>30</v>
      </c>
    </row>
    <row r="16" spans="1:20" ht="14.25" x14ac:dyDescent="0.2">
      <c r="K16" s="4" t="s">
        <v>40</v>
      </c>
      <c r="L16" s="4"/>
      <c r="M16" s="235"/>
      <c r="N16" s="235"/>
      <c r="O16" s="235"/>
      <c r="P16" s="235"/>
      <c r="Q16" s="235"/>
      <c r="R16" s="235"/>
      <c r="T16" s="171">
        <v>60</v>
      </c>
    </row>
    <row r="17" spans="2:20" ht="14.25" x14ac:dyDescent="0.2">
      <c r="B17" s="9"/>
      <c r="K17" s="236" t="s">
        <v>143</v>
      </c>
      <c r="L17" s="236"/>
      <c r="M17" s="236"/>
      <c r="N17" s="236"/>
      <c r="O17" s="276">
        <v>60</v>
      </c>
      <c r="P17" s="276"/>
      <c r="Q17" s="276"/>
      <c r="R17" s="276"/>
      <c r="T17" s="171">
        <v>90</v>
      </c>
    </row>
    <row r="18" spans="2:20" ht="14.25" x14ac:dyDescent="0.2">
      <c r="B18" s="9"/>
      <c r="K18" s="170" t="s">
        <v>156</v>
      </c>
      <c r="L18" s="170"/>
      <c r="M18" s="170"/>
      <c r="N18" s="170"/>
      <c r="O18" s="239">
        <v>30</v>
      </c>
      <c r="P18" s="239"/>
      <c r="Q18" s="239"/>
      <c r="R18" s="239"/>
      <c r="T18" s="171"/>
    </row>
    <row r="19" spans="2:20" ht="8.25" customHeight="1" x14ac:dyDescent="0.2">
      <c r="B19" s="9"/>
      <c r="O19" s="8"/>
      <c r="P19" s="8"/>
      <c r="T19" s="171"/>
    </row>
    <row r="20" spans="2:20" s="10" customFormat="1" x14ac:dyDescent="0.2">
      <c r="B20" s="281" t="s">
        <v>164</v>
      </c>
      <c r="C20" s="281"/>
      <c r="D20" s="281"/>
      <c r="E20" s="281"/>
      <c r="F20" s="281"/>
      <c r="G20" s="281"/>
      <c r="H20" s="281"/>
      <c r="I20" s="281"/>
      <c r="J20" s="281"/>
      <c r="K20" s="281"/>
      <c r="L20" s="281"/>
      <c r="M20" s="281"/>
      <c r="N20" s="281"/>
      <c r="O20" s="281"/>
      <c r="P20" s="281"/>
      <c r="Q20" s="281"/>
      <c r="R20" s="281"/>
    </row>
    <row r="21" spans="2:20" s="10" customFormat="1" x14ac:dyDescent="0.2">
      <c r="B21" s="281"/>
      <c r="C21" s="281"/>
      <c r="D21" s="281"/>
      <c r="E21" s="281"/>
      <c r="F21" s="281"/>
      <c r="G21" s="281"/>
      <c r="H21" s="281"/>
      <c r="I21" s="281"/>
      <c r="J21" s="281"/>
      <c r="K21" s="281"/>
      <c r="L21" s="281"/>
      <c r="M21" s="281"/>
      <c r="N21" s="281"/>
      <c r="O21" s="281"/>
      <c r="P21" s="281"/>
      <c r="Q21" s="281"/>
      <c r="R21" s="281"/>
    </row>
    <row r="22" spans="2:20" s="10" customFormat="1" x14ac:dyDescent="0.2">
      <c r="B22" s="277"/>
      <c r="C22" s="278"/>
      <c r="D22" s="278"/>
      <c r="E22" s="278"/>
      <c r="F22" s="278"/>
      <c r="G22" s="278"/>
      <c r="H22" s="278"/>
      <c r="I22" s="278"/>
      <c r="J22" s="278"/>
      <c r="K22" s="278"/>
      <c r="L22" s="278"/>
      <c r="O22" s="182"/>
      <c r="P22" s="182"/>
    </row>
    <row r="23" spans="2:20" s="11" customFormat="1" ht="8.25" customHeight="1" x14ac:dyDescent="0.2"/>
    <row r="24" spans="2:20" s="11" customFormat="1" ht="15" x14ac:dyDescent="0.2">
      <c r="B24" s="244" t="s">
        <v>166</v>
      </c>
      <c r="C24" s="244"/>
      <c r="D24" s="244"/>
      <c r="E24" s="244"/>
      <c r="F24" s="244"/>
      <c r="G24" s="244"/>
      <c r="H24" s="244"/>
      <c r="I24" s="244"/>
      <c r="J24" s="244"/>
      <c r="K24" s="244"/>
      <c r="L24" s="244"/>
      <c r="M24" s="244"/>
      <c r="N24" s="244"/>
      <c r="O24" s="244"/>
      <c r="P24" s="244"/>
      <c r="Q24" s="244"/>
      <c r="R24" s="244"/>
      <c r="S24" s="128"/>
    </row>
    <row r="25" spans="2:20" ht="15" customHeight="1" x14ac:dyDescent="0.2">
      <c r="B25" s="30"/>
      <c r="C25" s="30"/>
      <c r="D25" s="30"/>
      <c r="E25" s="30"/>
      <c r="F25" s="30"/>
      <c r="G25" s="30"/>
      <c r="H25" s="30"/>
      <c r="I25" s="30"/>
      <c r="J25" s="30"/>
      <c r="K25" s="30"/>
      <c r="L25" s="30"/>
      <c r="M25" s="30"/>
      <c r="N25" s="30"/>
      <c r="O25" s="30"/>
      <c r="P25" s="30"/>
      <c r="Q25" s="30"/>
      <c r="R25" s="30"/>
      <c r="S25" s="30"/>
    </row>
    <row r="26" spans="2:20" ht="15" customHeight="1" x14ac:dyDescent="0.2">
      <c r="B26" s="186" t="s">
        <v>5</v>
      </c>
      <c r="C26" s="184"/>
      <c r="D26" s="4"/>
      <c r="E26" s="4"/>
      <c r="F26" s="4"/>
      <c r="G26" s="184"/>
      <c r="H26" s="242" t="s">
        <v>74</v>
      </c>
      <c r="I26" s="242"/>
      <c r="J26" s="242"/>
      <c r="K26" s="4"/>
      <c r="L26" s="242" t="s">
        <v>76</v>
      </c>
      <c r="M26" s="242"/>
      <c r="N26" s="242"/>
      <c r="O26" s="4"/>
      <c r="P26" s="4"/>
      <c r="Q26" s="4"/>
      <c r="R26" s="4"/>
    </row>
    <row r="27" spans="2:20" ht="15" customHeight="1" x14ac:dyDescent="0.2">
      <c r="B27" s="188" t="s">
        <v>84</v>
      </c>
      <c r="C27" s="189"/>
      <c r="D27" s="189"/>
      <c r="E27" s="189"/>
      <c r="F27" s="189"/>
      <c r="G27" s="189"/>
      <c r="H27" s="280">
        <f>RateTable!C6*$D$14</f>
        <v>355.16250000000002</v>
      </c>
      <c r="I27" s="280"/>
      <c r="J27" s="280"/>
      <c r="K27" s="189"/>
      <c r="L27" s="280">
        <f>RateTable!G6*$D$14</f>
        <v>366.18750000000006</v>
      </c>
      <c r="M27" s="280"/>
      <c r="N27" s="280"/>
      <c r="O27" s="190"/>
      <c r="P27" s="190"/>
      <c r="Q27" s="190"/>
      <c r="R27" s="189"/>
    </row>
    <row r="28" spans="2:20" ht="15" customHeight="1" x14ac:dyDescent="0.2">
      <c r="B28" s="187" t="s">
        <v>81</v>
      </c>
      <c r="C28" s="4"/>
      <c r="D28" s="4"/>
      <c r="E28" s="4"/>
      <c r="F28" s="4"/>
      <c r="G28" s="4"/>
      <c r="H28" s="282">
        <f>RateTable!C7*$D$14</f>
        <v>277.3125</v>
      </c>
      <c r="I28" s="282"/>
      <c r="J28" s="282"/>
      <c r="K28" s="4"/>
      <c r="L28" s="282">
        <f>RateTable!G7*$D$14</f>
        <v>287.21250000000003</v>
      </c>
      <c r="M28" s="282"/>
      <c r="N28" s="282"/>
      <c r="O28" s="4"/>
      <c r="P28" s="4"/>
      <c r="Q28" s="4"/>
      <c r="R28" s="4"/>
    </row>
    <row r="29" spans="2:20" ht="15" customHeight="1" x14ac:dyDescent="0.2">
      <c r="B29" s="188" t="s">
        <v>82</v>
      </c>
      <c r="C29" s="189"/>
      <c r="D29" s="189"/>
      <c r="E29" s="189"/>
      <c r="F29" s="189"/>
      <c r="G29" s="183"/>
      <c r="H29" s="280">
        <f>RateTable!C8*$D$14</f>
        <v>230.85</v>
      </c>
      <c r="I29" s="280"/>
      <c r="J29" s="280"/>
      <c r="K29" s="189"/>
      <c r="L29" s="280">
        <f>RateTable!G8*$D$14</f>
        <v>240.07500000000002</v>
      </c>
      <c r="M29" s="280"/>
      <c r="N29" s="280"/>
      <c r="O29" s="190"/>
      <c r="P29" s="190"/>
      <c r="Q29" s="190"/>
      <c r="R29" s="189"/>
    </row>
    <row r="30" spans="2:20" ht="17.25" customHeight="1" x14ac:dyDescent="0.2">
      <c r="B30" s="81"/>
      <c r="C30" s="82"/>
      <c r="D30" s="82"/>
      <c r="E30" s="82"/>
      <c r="F30" s="82"/>
      <c r="H30" s="83"/>
      <c r="I30" s="83"/>
      <c r="J30" s="79"/>
      <c r="K30" s="79"/>
      <c r="L30" s="279" t="s">
        <v>153</v>
      </c>
      <c r="M30" s="279"/>
      <c r="N30" s="279"/>
      <c r="O30" s="279"/>
      <c r="P30" s="279"/>
      <c r="Q30" s="279"/>
      <c r="R30" s="279"/>
      <c r="S30" s="279"/>
    </row>
    <row r="31" spans="2:20" ht="12" customHeight="1" x14ac:dyDescent="0.2">
      <c r="C31" s="82"/>
      <c r="D31" s="82"/>
      <c r="E31" s="82"/>
      <c r="F31" s="82"/>
      <c r="H31" s="83"/>
      <c r="Q31" s="7"/>
      <c r="R31" s="7"/>
      <c r="S31" s="79"/>
    </row>
    <row r="32" spans="2:20" ht="13.7" customHeight="1" x14ac:dyDescent="0.2">
      <c r="B32" s="186" t="s">
        <v>111</v>
      </c>
      <c r="C32" s="82"/>
      <c r="E32" s="4" t="s">
        <v>162</v>
      </c>
      <c r="F32" s="82"/>
      <c r="H32" s="83"/>
      <c r="I32" s="83"/>
      <c r="J32" s="79"/>
      <c r="K32" s="79"/>
      <c r="L32" s="7"/>
      <c r="M32" s="7"/>
      <c r="N32" s="7"/>
      <c r="O32" s="79"/>
      <c r="P32" s="79"/>
      <c r="Q32" s="7"/>
      <c r="R32" s="7"/>
      <c r="S32" s="79"/>
    </row>
    <row r="33" spans="2:20" ht="4.7" hidden="1" customHeight="1" x14ac:dyDescent="0.2">
      <c r="B33" s="170"/>
      <c r="C33" s="82"/>
      <c r="E33" s="185"/>
      <c r="F33" s="82"/>
      <c r="H33" s="83"/>
      <c r="I33" s="83"/>
      <c r="J33" s="79"/>
      <c r="K33" s="79"/>
      <c r="L33" s="7"/>
      <c r="M33" s="7"/>
      <c r="N33" s="7"/>
      <c r="O33" s="79"/>
      <c r="P33" s="79"/>
      <c r="Q33" s="7"/>
      <c r="R33" s="7"/>
      <c r="S33" s="79"/>
    </row>
    <row r="34" spans="2:20" ht="4.7" customHeight="1" x14ac:dyDescent="0.2">
      <c r="B34" s="170"/>
      <c r="C34" s="82"/>
      <c r="E34" s="185"/>
      <c r="F34" s="82"/>
      <c r="H34" s="83"/>
      <c r="I34" s="83"/>
      <c r="J34" s="79"/>
      <c r="K34" s="79"/>
      <c r="L34" s="7"/>
      <c r="M34" s="7"/>
      <c r="N34" s="7"/>
      <c r="O34" s="79"/>
      <c r="P34" s="79"/>
      <c r="Q34" s="7"/>
      <c r="R34" s="7"/>
      <c r="S34" s="79"/>
    </row>
    <row r="35" spans="2:20" ht="12" customHeight="1" x14ac:dyDescent="0.2">
      <c r="B35" s="186" t="s">
        <v>158</v>
      </c>
      <c r="C35" s="82"/>
      <c r="E35" s="4" t="s">
        <v>159</v>
      </c>
      <c r="F35" s="82"/>
      <c r="H35" s="83"/>
      <c r="I35" s="83"/>
      <c r="J35" s="79"/>
      <c r="N35" s="181"/>
      <c r="S35" s="79"/>
    </row>
    <row r="36" spans="2:20" ht="4.7" customHeight="1" x14ac:dyDescent="0.2">
      <c r="B36" s="187"/>
      <c r="C36" s="82"/>
      <c r="E36" s="185"/>
      <c r="F36" s="82"/>
      <c r="H36" s="83"/>
      <c r="I36" s="83"/>
      <c r="J36" s="79"/>
      <c r="K36" s="79"/>
      <c r="L36" s="7"/>
      <c r="M36" s="7"/>
      <c r="N36" s="7"/>
      <c r="O36" s="79"/>
      <c r="P36" s="79"/>
      <c r="Q36" s="7"/>
      <c r="R36" s="7"/>
      <c r="S36" s="79"/>
    </row>
    <row r="37" spans="2:20" ht="12" customHeight="1" x14ac:dyDescent="0.2">
      <c r="B37" s="168" t="s">
        <v>174</v>
      </c>
      <c r="C37" s="57"/>
      <c r="E37" s="4" t="s">
        <v>184</v>
      </c>
      <c r="H37" s="83"/>
      <c r="I37" s="83"/>
      <c r="J37" s="79"/>
      <c r="K37" s="79"/>
      <c r="L37" s="7"/>
      <c r="M37" s="7"/>
      <c r="N37" s="7"/>
      <c r="O37" s="79"/>
      <c r="P37" s="79"/>
      <c r="Q37" s="7"/>
      <c r="R37" s="7"/>
      <c r="S37" s="79"/>
    </row>
    <row r="38" spans="2:20" ht="3.75" customHeight="1" x14ac:dyDescent="0.2">
      <c r="B38" s="168"/>
      <c r="C38" s="57"/>
      <c r="E38" s="4"/>
      <c r="H38" s="83"/>
      <c r="I38" s="83"/>
      <c r="J38" s="79"/>
      <c r="K38" s="79"/>
      <c r="L38" s="7"/>
      <c r="M38" s="7"/>
      <c r="N38" s="7"/>
      <c r="O38" s="79"/>
      <c r="P38" s="79"/>
      <c r="Q38" s="7"/>
      <c r="R38" s="7"/>
      <c r="S38" s="79"/>
    </row>
    <row r="39" spans="2:20" ht="12" customHeight="1" x14ac:dyDescent="0.2">
      <c r="B39" s="168" t="s">
        <v>157</v>
      </c>
      <c r="C39" s="57"/>
      <c r="E39" s="4" t="s">
        <v>176</v>
      </c>
      <c r="H39" s="83"/>
      <c r="I39" s="83"/>
      <c r="J39" s="79"/>
      <c r="K39" s="79"/>
      <c r="L39" s="7"/>
      <c r="M39" s="7"/>
      <c r="N39" s="7"/>
      <c r="O39" s="79"/>
      <c r="P39" s="79"/>
      <c r="Q39" s="7"/>
      <c r="R39" s="7"/>
      <c r="S39" s="79"/>
    </row>
    <row r="40" spans="2:20" ht="12" customHeight="1" x14ac:dyDescent="0.2">
      <c r="B40" s="7"/>
      <c r="C40" s="57"/>
      <c r="H40" s="83"/>
      <c r="I40" s="83"/>
      <c r="J40" s="79"/>
      <c r="K40" s="79"/>
      <c r="L40" s="7"/>
      <c r="M40" s="7"/>
      <c r="N40" s="7"/>
      <c r="O40" s="79"/>
      <c r="P40" s="79"/>
      <c r="Q40" s="7"/>
      <c r="R40" s="7"/>
      <c r="S40" s="79"/>
    </row>
    <row r="41" spans="2:20" ht="12" customHeight="1" x14ac:dyDescent="0.2">
      <c r="B41" s="7"/>
      <c r="C41" s="57"/>
      <c r="H41" s="83"/>
      <c r="I41" s="83"/>
      <c r="J41" s="79"/>
      <c r="K41" s="79"/>
      <c r="L41" s="7"/>
      <c r="M41" s="7"/>
      <c r="N41" s="7"/>
      <c r="O41" s="79"/>
      <c r="P41" s="79"/>
      <c r="Q41" s="7"/>
      <c r="R41" s="7"/>
      <c r="S41" s="79"/>
    </row>
    <row r="42" spans="2:20" ht="10.5" customHeight="1" x14ac:dyDescent="0.2">
      <c r="R42" s="7"/>
      <c r="S42" s="79"/>
    </row>
    <row r="43" spans="2:20" ht="3" customHeight="1" x14ac:dyDescent="0.2"/>
    <row r="44" spans="2:20" ht="5.25" customHeight="1" x14ac:dyDescent="0.2"/>
    <row r="45" spans="2:20" ht="18" customHeight="1" x14ac:dyDescent="0.25">
      <c r="E45" s="286" t="s">
        <v>154</v>
      </c>
      <c r="F45" s="286"/>
      <c r="G45" s="286"/>
      <c r="H45" s="286"/>
      <c r="I45" s="286"/>
      <c r="J45" s="286"/>
      <c r="K45" s="286"/>
      <c r="L45" s="286"/>
      <c r="M45" s="286"/>
      <c r="N45" s="286"/>
      <c r="O45" s="286"/>
      <c r="P45" s="286"/>
      <c r="Q45" s="286"/>
      <c r="R45" s="286"/>
      <c r="S45" s="286"/>
      <c r="T45" s="286"/>
    </row>
    <row r="46" spans="2:20" ht="4.7" customHeight="1" x14ac:dyDescent="0.2"/>
    <row r="47" spans="2:20" ht="5.25" customHeight="1" x14ac:dyDescent="0.2">
      <c r="B47" s="81"/>
      <c r="C47" s="82"/>
      <c r="D47" s="82"/>
      <c r="E47" s="82"/>
      <c r="F47" s="82"/>
      <c r="H47" s="83"/>
      <c r="I47" s="83"/>
      <c r="J47" s="79"/>
      <c r="K47" s="79"/>
      <c r="L47" s="7"/>
      <c r="M47" s="7"/>
      <c r="N47" s="7"/>
      <c r="O47" s="79"/>
      <c r="P47" s="79"/>
      <c r="Q47" s="7"/>
      <c r="R47" s="7"/>
      <c r="S47" s="79"/>
    </row>
    <row r="48" spans="2:20" s="31" customFormat="1" ht="12" customHeight="1" x14ac:dyDescent="0.2">
      <c r="B48" s="6"/>
      <c r="C48" s="7"/>
      <c r="D48" s="6"/>
      <c r="E48" s="6"/>
      <c r="F48" s="6"/>
      <c r="G48" s="6"/>
      <c r="H48" s="6"/>
      <c r="I48" s="172"/>
      <c r="J48" s="179" t="s">
        <v>168</v>
      </c>
      <c r="L48" s="180"/>
      <c r="M48" s="7"/>
      <c r="N48" s="7"/>
      <c r="O48" s="7"/>
      <c r="P48" s="79"/>
      <c r="Q48" s="79"/>
      <c r="R48" s="7"/>
      <c r="S48" s="7"/>
      <c r="T48" s="79"/>
    </row>
    <row r="49" spans="2:20" s="31" customFormat="1" ht="12.75" customHeight="1" x14ac:dyDescent="0.2">
      <c r="B49" s="6"/>
      <c r="C49" s="7"/>
      <c r="D49" s="6"/>
      <c r="E49" s="6"/>
      <c r="F49" s="6"/>
      <c r="H49" s="6"/>
      <c r="I49" s="172"/>
      <c r="J49" s="179" t="s">
        <v>169</v>
      </c>
      <c r="L49" s="180"/>
      <c r="M49" s="7"/>
      <c r="N49" s="7"/>
      <c r="O49" s="7"/>
      <c r="P49" s="79"/>
      <c r="Q49" s="79"/>
      <c r="R49" s="7"/>
      <c r="S49" s="7"/>
      <c r="T49" s="79"/>
    </row>
    <row r="50" spans="2:20" ht="12" customHeight="1" x14ac:dyDescent="0.2">
      <c r="C50" s="7"/>
      <c r="I50" s="172"/>
      <c r="J50" s="179" t="s">
        <v>167</v>
      </c>
      <c r="L50" s="180"/>
      <c r="M50" s="7"/>
      <c r="N50" s="7"/>
      <c r="O50" s="7"/>
      <c r="P50" s="79"/>
      <c r="Q50" s="79"/>
      <c r="R50" s="7"/>
      <c r="S50" s="7"/>
      <c r="T50" s="79"/>
    </row>
    <row r="51" spans="2:20" ht="17.25" customHeight="1" x14ac:dyDescent="0.2">
      <c r="C51" s="7"/>
      <c r="D51" s="57"/>
      <c r="I51" s="83"/>
      <c r="J51" s="83"/>
      <c r="K51" s="79"/>
      <c r="L51" s="79"/>
      <c r="M51" s="7"/>
      <c r="N51" s="7"/>
      <c r="O51" s="7"/>
      <c r="P51" s="79"/>
      <c r="Q51" s="79"/>
      <c r="R51" s="7"/>
      <c r="S51" s="7"/>
      <c r="T51" s="79"/>
    </row>
    <row r="52" spans="2:20" ht="17.25" customHeight="1" x14ac:dyDescent="0.25">
      <c r="B52" s="134"/>
      <c r="C52" s="134"/>
      <c r="D52" s="134"/>
      <c r="E52" s="134"/>
      <c r="F52" s="134"/>
      <c r="G52" s="134"/>
      <c r="H52" s="134"/>
      <c r="I52" s="134"/>
      <c r="J52" s="134"/>
      <c r="K52" s="134"/>
      <c r="L52" s="134"/>
      <c r="M52" s="134"/>
      <c r="N52" s="134"/>
      <c r="O52" s="134"/>
      <c r="P52" s="134"/>
      <c r="Q52" s="134"/>
      <c r="R52" s="131"/>
      <c r="S52" s="131"/>
    </row>
    <row r="53" spans="2:20" ht="14.25" x14ac:dyDescent="0.2">
      <c r="B53" s="283" t="s">
        <v>182</v>
      </c>
      <c r="C53" s="283"/>
      <c r="D53" s="283"/>
      <c r="E53" s="283"/>
      <c r="F53" s="283"/>
      <c r="G53" s="283"/>
      <c r="H53" s="283"/>
      <c r="I53" s="283"/>
      <c r="J53" s="283"/>
      <c r="K53" s="283"/>
      <c r="L53" s="283"/>
      <c r="M53" s="283"/>
      <c r="N53" s="283"/>
      <c r="O53" s="283"/>
      <c r="P53" s="283"/>
      <c r="Q53" s="283"/>
      <c r="R53" s="4"/>
    </row>
    <row r="54" spans="2:20" ht="14.25" x14ac:dyDescent="0.2">
      <c r="B54" s="283" t="s">
        <v>152</v>
      </c>
      <c r="C54" s="283"/>
      <c r="D54" s="283"/>
      <c r="E54" s="283"/>
      <c r="F54" s="283"/>
      <c r="G54" s="283"/>
      <c r="H54" s="283"/>
      <c r="I54" s="283"/>
      <c r="J54" s="283"/>
      <c r="K54" s="283"/>
      <c r="L54" s="283"/>
      <c r="M54" s="283"/>
      <c r="N54" s="283"/>
      <c r="O54" s="283"/>
      <c r="P54" s="283"/>
      <c r="Q54" s="283"/>
      <c r="R54" s="283"/>
    </row>
    <row r="55" spans="2:20" ht="14.25" x14ac:dyDescent="0.2">
      <c r="B55" s="173"/>
      <c r="C55" s="173"/>
      <c r="D55" s="173"/>
      <c r="E55" s="173"/>
      <c r="F55" s="173"/>
      <c r="G55" s="173"/>
      <c r="H55" s="173"/>
      <c r="I55" s="173"/>
      <c r="J55" s="173"/>
      <c r="K55" s="173"/>
      <c r="L55" s="173"/>
      <c r="M55" s="173"/>
      <c r="N55" s="173"/>
      <c r="O55" s="173"/>
      <c r="P55" s="173"/>
      <c r="Q55" s="173"/>
      <c r="R55" s="173"/>
    </row>
    <row r="56" spans="2:20" ht="14.25" x14ac:dyDescent="0.2">
      <c r="B56" s="173"/>
      <c r="C56" s="173"/>
      <c r="D56" s="173"/>
      <c r="E56" s="173"/>
      <c r="F56" s="173"/>
      <c r="G56" s="173"/>
      <c r="H56" s="173"/>
      <c r="I56" s="173"/>
      <c r="J56" s="173"/>
      <c r="K56" s="173"/>
      <c r="L56" s="173"/>
      <c r="M56" s="173"/>
      <c r="N56" s="173"/>
      <c r="O56" s="173"/>
      <c r="P56" s="173"/>
      <c r="Q56" s="173"/>
      <c r="R56" s="173"/>
    </row>
    <row r="61" spans="2:20" ht="18" x14ac:dyDescent="0.25">
      <c r="B61" s="256" t="s">
        <v>170</v>
      </c>
      <c r="C61" s="256"/>
      <c r="D61" s="256"/>
      <c r="E61" s="256"/>
      <c r="F61" s="256"/>
      <c r="G61" s="256"/>
      <c r="H61" s="256"/>
      <c r="I61" s="256"/>
      <c r="J61" s="256"/>
      <c r="K61" s="256"/>
      <c r="L61" s="256"/>
      <c r="M61" s="256"/>
      <c r="N61" s="256"/>
      <c r="O61" s="256"/>
      <c r="P61" s="256"/>
      <c r="Q61" s="256"/>
      <c r="R61" s="153"/>
    </row>
    <row r="62" spans="2:20" ht="15" customHeight="1" x14ac:dyDescent="0.25">
      <c r="B62" s="89"/>
      <c r="C62" s="89"/>
      <c r="D62" s="89"/>
      <c r="E62" s="89"/>
      <c r="F62" s="89"/>
      <c r="G62" s="89"/>
      <c r="H62" s="89"/>
      <c r="I62" s="89"/>
      <c r="J62" s="89"/>
      <c r="K62" s="89"/>
      <c r="L62" s="89"/>
      <c r="M62" s="284">
        <f ca="1">NOW()</f>
        <v>45398.535725694448</v>
      </c>
      <c r="N62" s="284"/>
      <c r="O62" s="284"/>
      <c r="P62" s="284"/>
      <c r="Q62" s="284"/>
      <c r="R62" s="154"/>
    </row>
    <row r="63" spans="2:20" ht="18" x14ac:dyDescent="0.25">
      <c r="B63" s="137" t="s">
        <v>3</v>
      </c>
      <c r="C63" s="17"/>
      <c r="D63" s="243">
        <f>D14</f>
        <v>11250</v>
      </c>
      <c r="E63" s="243"/>
      <c r="F63" s="243"/>
      <c r="G63" s="243"/>
      <c r="H63" s="243"/>
      <c r="I63" s="243"/>
      <c r="J63"/>
      <c r="K63" s="137"/>
      <c r="L63" s="17"/>
      <c r="R63" s="154"/>
    </row>
    <row r="64" spans="2:20" ht="18" x14ac:dyDescent="0.25">
      <c r="B64" s="137" t="s">
        <v>109</v>
      </c>
      <c r="C64" s="17"/>
      <c r="D64" s="288" t="str">
        <f>D15</f>
        <v>IMAET System</v>
      </c>
      <c r="E64" s="288"/>
      <c r="F64" s="288"/>
      <c r="G64" s="288"/>
      <c r="H64" s="288"/>
      <c r="I64" s="288"/>
      <c r="J64"/>
      <c r="K64" s="289" t="s">
        <v>28</v>
      </c>
      <c r="L64" s="289"/>
      <c r="M64" s="270" t="str">
        <f>IF(M13="","",M13)</f>
        <v/>
      </c>
      <c r="N64" s="270"/>
      <c r="O64" s="270"/>
      <c r="P64" s="270"/>
      <c r="Q64" s="270"/>
    </row>
    <row r="65" spans="2:17" x14ac:dyDescent="0.2">
      <c r="B65"/>
      <c r="C65"/>
      <c r="D65"/>
      <c r="E65"/>
      <c r="F65"/>
      <c r="G65"/>
      <c r="H65"/>
      <c r="I65"/>
      <c r="J65"/>
      <c r="K65"/>
      <c r="L65"/>
      <c r="M65"/>
      <c r="N65"/>
    </row>
    <row r="66" spans="2:17" x14ac:dyDescent="0.2">
      <c r="C66" s="155"/>
      <c r="D66" s="241" t="s">
        <v>15</v>
      </c>
      <c r="E66" s="241"/>
      <c r="F66" s="241"/>
      <c r="G66" s="155"/>
      <c r="H66" s="241" t="s">
        <v>96</v>
      </c>
      <c r="I66" s="241"/>
      <c r="J66" s="241"/>
      <c r="K66" s="156"/>
      <c r="L66" s="241" t="s">
        <v>78</v>
      </c>
      <c r="M66" s="241"/>
      <c r="N66" s="241"/>
    </row>
    <row r="67" spans="2:17" x14ac:dyDescent="0.2">
      <c r="C67" s="3"/>
      <c r="D67" s="3"/>
      <c r="E67" s="3"/>
      <c r="F67" s="3"/>
      <c r="G67" s="3"/>
      <c r="H67" s="3"/>
      <c r="I67" s="3"/>
    </row>
    <row r="68" spans="2:17" x14ac:dyDescent="0.2">
      <c r="C68" s="2"/>
      <c r="D68" s="285" t="s">
        <v>6</v>
      </c>
      <c r="E68" s="285"/>
      <c r="F68" s="285"/>
      <c r="H68" s="287">
        <f>RateTable!C6*$D$14</f>
        <v>355.16250000000002</v>
      </c>
      <c r="I68" s="287"/>
      <c r="J68" s="287"/>
      <c r="K68" s="157"/>
      <c r="L68" s="287">
        <f>RateTable!G6*$D$14</f>
        <v>366.18750000000006</v>
      </c>
      <c r="M68" s="287"/>
      <c r="N68" s="287"/>
    </row>
    <row r="69" spans="2:17" x14ac:dyDescent="0.2">
      <c r="C69" s="2"/>
      <c r="D69" s="285" t="s">
        <v>7</v>
      </c>
      <c r="E69" s="285"/>
      <c r="F69" s="285"/>
      <c r="H69" s="287">
        <f>RateTable!C7*$D$14</f>
        <v>277.3125</v>
      </c>
      <c r="I69" s="287"/>
      <c r="J69" s="287"/>
      <c r="K69" s="157"/>
      <c r="L69" s="287">
        <f>RateTable!G7*$D$14</f>
        <v>287.21250000000003</v>
      </c>
      <c r="M69" s="287"/>
      <c r="N69" s="287"/>
    </row>
    <row r="70" spans="2:17" x14ac:dyDescent="0.2">
      <c r="C70" s="2"/>
      <c r="D70" s="285" t="s">
        <v>8</v>
      </c>
      <c r="E70" s="285"/>
      <c r="F70" s="285"/>
      <c r="H70" s="287">
        <f>RateTable!C8*$D$14</f>
        <v>230.85</v>
      </c>
      <c r="I70" s="287"/>
      <c r="J70" s="287"/>
      <c r="K70" s="157"/>
      <c r="L70" s="287">
        <f>RateTable!G8*$D$14</f>
        <v>240.07500000000002</v>
      </c>
      <c r="M70" s="287"/>
      <c r="N70" s="287"/>
    </row>
    <row r="71" spans="2:17" x14ac:dyDescent="0.2">
      <c r="B71"/>
      <c r="C71"/>
      <c r="D71"/>
      <c r="E71"/>
      <c r="F71"/>
      <c r="G71"/>
      <c r="H71"/>
      <c r="I71"/>
      <c r="J71"/>
      <c r="K71"/>
      <c r="L71"/>
      <c r="M71"/>
      <c r="N71"/>
    </row>
    <row r="72" spans="2:17" ht="27" customHeight="1" x14ac:dyDescent="0.2">
      <c r="B72" s="290" t="s">
        <v>23</v>
      </c>
      <c r="C72" s="290"/>
      <c r="D72" s="290"/>
      <c r="E72" s="290"/>
      <c r="F72" s="290"/>
      <c r="H72" s="247" t="s">
        <v>18</v>
      </c>
      <c r="I72" s="247"/>
      <c r="J72" s="247"/>
      <c r="L72" s="247" t="s">
        <v>19</v>
      </c>
      <c r="M72" s="247"/>
      <c r="O72" s="247" t="s">
        <v>140</v>
      </c>
      <c r="P72" s="247"/>
      <c r="Q72" s="247"/>
    </row>
    <row r="73" spans="2:17" x14ac:dyDescent="0.2">
      <c r="B73"/>
      <c r="C73"/>
      <c r="D73"/>
      <c r="E73"/>
      <c r="F73"/>
      <c r="G73"/>
      <c r="H73"/>
      <c r="I73"/>
      <c r="J73"/>
      <c r="L73"/>
      <c r="O73"/>
      <c r="P73"/>
    </row>
    <row r="74" spans="2:17" x14ac:dyDescent="0.2">
      <c r="B74" s="245" t="s">
        <v>183</v>
      </c>
      <c r="C74" s="245"/>
      <c r="D74" s="245"/>
      <c r="E74" s="245"/>
      <c r="F74" s="245"/>
      <c r="H74" s="246"/>
      <c r="I74" s="246"/>
      <c r="J74" s="246"/>
      <c r="L74" s="248"/>
      <c r="M74" s="249"/>
      <c r="N74" s="132"/>
      <c r="O74" s="251">
        <f>H74*L74</f>
        <v>0</v>
      </c>
      <c r="P74" s="251"/>
      <c r="Q74" s="251"/>
    </row>
    <row r="75" spans="2:17" x14ac:dyDescent="0.2">
      <c r="B75" s="245"/>
      <c r="C75" s="245"/>
      <c r="D75" s="245"/>
      <c r="E75" s="245"/>
      <c r="F75" s="245"/>
      <c r="H75" s="246"/>
      <c r="I75" s="246"/>
      <c r="J75" s="246"/>
      <c r="L75" s="248"/>
      <c r="M75" s="249"/>
      <c r="N75" s="132"/>
      <c r="O75" s="251">
        <f>H75*L75</f>
        <v>0</v>
      </c>
      <c r="P75" s="251"/>
      <c r="Q75" s="251"/>
    </row>
    <row r="76" spans="2:17" x14ac:dyDescent="0.2">
      <c r="B76" s="245"/>
      <c r="C76" s="245"/>
      <c r="D76" s="245"/>
      <c r="E76" s="245"/>
      <c r="F76" s="245"/>
      <c r="H76" s="246"/>
      <c r="I76" s="246"/>
      <c r="J76" s="246"/>
      <c r="L76" s="250"/>
      <c r="M76" s="250"/>
      <c r="N76" s="132"/>
      <c r="O76" s="251">
        <f>H76*L76</f>
        <v>0</v>
      </c>
      <c r="P76" s="251"/>
      <c r="Q76" s="251"/>
    </row>
    <row r="77" spans="2:17" ht="29.25" customHeight="1" x14ac:dyDescent="0.2">
      <c r="B77" s="252" t="s">
        <v>142</v>
      </c>
      <c r="C77" s="252"/>
      <c r="D77" s="252"/>
      <c r="E77" s="252"/>
      <c r="F77" s="252"/>
      <c r="H77" s="253" t="s">
        <v>139</v>
      </c>
      <c r="I77" s="253"/>
      <c r="J77" s="253"/>
      <c r="L77" s="253" t="s">
        <v>117</v>
      </c>
      <c r="M77" s="253"/>
      <c r="O77" s="253" t="s">
        <v>141</v>
      </c>
      <c r="P77" s="253"/>
      <c r="Q77" s="253"/>
    </row>
    <row r="78" spans="2:17" ht="12.75" customHeight="1" x14ac:dyDescent="0.2">
      <c r="G78" s="158"/>
    </row>
    <row r="79" spans="2:17" x14ac:dyDescent="0.2">
      <c r="B79" s="245"/>
      <c r="C79" s="245"/>
      <c r="D79" s="245"/>
      <c r="E79" s="245"/>
      <c r="F79" s="245"/>
      <c r="H79" s="246"/>
      <c r="I79" s="246"/>
      <c r="J79" s="246"/>
      <c r="L79" s="248"/>
      <c r="M79" s="249"/>
      <c r="N79" s="132"/>
      <c r="O79" s="251">
        <f>H79*L79</f>
        <v>0</v>
      </c>
      <c r="P79" s="251"/>
      <c r="Q79" s="251"/>
    </row>
    <row r="80" spans="2:17" x14ac:dyDescent="0.2">
      <c r="B80" s="245"/>
      <c r="C80" s="245"/>
      <c r="D80" s="245"/>
      <c r="E80" s="245"/>
      <c r="F80" s="245"/>
      <c r="H80" s="246"/>
      <c r="I80" s="246"/>
      <c r="J80" s="246"/>
      <c r="L80" s="248"/>
      <c r="M80" s="249"/>
      <c r="N80" s="132"/>
      <c r="O80" s="251">
        <f>H80*L80</f>
        <v>0</v>
      </c>
      <c r="P80" s="251"/>
      <c r="Q80" s="251"/>
    </row>
    <row r="81" spans="2:17" x14ac:dyDescent="0.2">
      <c r="B81" s="245"/>
      <c r="C81" s="245"/>
      <c r="D81" s="245"/>
      <c r="E81" s="245"/>
      <c r="F81" s="245"/>
      <c r="H81" s="246"/>
      <c r="I81" s="246"/>
      <c r="J81" s="246"/>
      <c r="L81" s="248"/>
      <c r="M81" s="249"/>
      <c r="N81" s="132"/>
      <c r="O81" s="251">
        <f>H81*L81</f>
        <v>0</v>
      </c>
      <c r="P81" s="251"/>
      <c r="Q81" s="251"/>
    </row>
    <row r="82" spans="2:17" x14ac:dyDescent="0.2">
      <c r="B82" s="245"/>
      <c r="C82" s="245"/>
      <c r="D82" s="245"/>
      <c r="E82" s="245"/>
      <c r="F82" s="245"/>
      <c r="H82" s="246"/>
      <c r="I82" s="246"/>
      <c r="J82" s="246"/>
      <c r="L82" s="248"/>
      <c r="M82" s="249"/>
      <c r="N82" s="132"/>
      <c r="O82" s="251">
        <f>H82*L82</f>
        <v>0</v>
      </c>
      <c r="P82" s="251"/>
      <c r="Q82" s="251"/>
    </row>
    <row r="83" spans="2:17" x14ac:dyDescent="0.2">
      <c r="B83" s="2"/>
      <c r="C83" s="2"/>
      <c r="D83" s="2"/>
      <c r="E83" s="2"/>
      <c r="F83" s="2"/>
      <c r="G83" s="2"/>
      <c r="H83" s="2"/>
      <c r="I83" s="2"/>
      <c r="J83" s="2"/>
      <c r="K83" s="2"/>
      <c r="L83" s="2"/>
      <c r="M83" s="2"/>
      <c r="N83" s="2"/>
    </row>
    <row r="84" spans="2:17" ht="14.25" customHeight="1" x14ac:dyDescent="0.2">
      <c r="B84" s="2"/>
      <c r="C84" s="2"/>
      <c r="G84" s="137"/>
      <c r="H84" s="289" t="s">
        <v>22</v>
      </c>
      <c r="I84" s="289"/>
      <c r="J84" s="289"/>
      <c r="K84" s="289"/>
      <c r="L84" s="289"/>
      <c r="M84" s="289"/>
      <c r="N84" s="159"/>
      <c r="O84" s="254">
        <f>SUM(O74:O82)</f>
        <v>0</v>
      </c>
      <c r="P84" s="254"/>
      <c r="Q84" s="254"/>
    </row>
    <row r="85" spans="2:17" x14ac:dyDescent="0.2">
      <c r="B85"/>
      <c r="C85"/>
      <c r="D85"/>
      <c r="E85"/>
      <c r="F85"/>
      <c r="G85"/>
      <c r="H85"/>
      <c r="I85"/>
      <c r="J85"/>
      <c r="K85"/>
      <c r="L85"/>
      <c r="M85"/>
      <c r="N85"/>
    </row>
    <row r="86" spans="2:17" x14ac:dyDescent="0.2">
      <c r="B86" s="160" t="s">
        <v>163</v>
      </c>
      <c r="C86" s="161"/>
      <c r="D86" s="160"/>
      <c r="E86" s="160"/>
      <c r="F86" s="160"/>
      <c r="G86" s="161"/>
      <c r="H86" s="231" t="s">
        <v>6</v>
      </c>
      <c r="I86" s="231"/>
      <c r="J86" s="231"/>
      <c r="K86" s="161"/>
      <c r="L86" s="231" t="s">
        <v>81</v>
      </c>
      <c r="M86" s="231"/>
      <c r="N86" s="162"/>
      <c r="O86" s="231" t="s">
        <v>82</v>
      </c>
      <c r="P86" s="231"/>
      <c r="Q86" s="231"/>
    </row>
    <row r="87" spans="2:17" x14ac:dyDescent="0.2">
      <c r="B87" s="1"/>
      <c r="D87" s="2"/>
      <c r="E87" s="2"/>
      <c r="F87" s="2"/>
      <c r="H87" s="3"/>
      <c r="I87" s="3"/>
      <c r="L87" s="3"/>
      <c r="M87" s="3"/>
      <c r="N87" s="3"/>
      <c r="O87" s="3"/>
      <c r="P87" s="3"/>
    </row>
    <row r="88" spans="2:17" x14ac:dyDescent="0.2">
      <c r="B88" s="1" t="s">
        <v>24</v>
      </c>
      <c r="D88" s="2"/>
      <c r="E88" s="2"/>
      <c r="F88" s="2"/>
      <c r="H88" s="255">
        <f>$O$84-H68</f>
        <v>-355.16250000000002</v>
      </c>
      <c r="I88" s="255"/>
      <c r="J88" s="255"/>
      <c r="L88" s="224">
        <f>$O$84-H69</f>
        <v>-277.3125</v>
      </c>
      <c r="M88" s="226"/>
      <c r="N88" s="3"/>
      <c r="O88" s="224">
        <f>$O$84-H70</f>
        <v>-230.85</v>
      </c>
      <c r="P88" s="225"/>
      <c r="Q88" s="226"/>
    </row>
    <row r="89" spans="2:17" x14ac:dyDescent="0.2">
      <c r="B89" s="1"/>
      <c r="D89" s="2"/>
      <c r="E89" s="2"/>
      <c r="F89" s="2"/>
      <c r="H89" s="38"/>
      <c r="I89" s="38"/>
      <c r="L89" s="38"/>
      <c r="M89" s="3"/>
      <c r="N89" s="3"/>
      <c r="O89" s="38"/>
      <c r="P89" s="38"/>
    </row>
    <row r="90" spans="2:17" x14ac:dyDescent="0.2">
      <c r="B90" s="1" t="s">
        <v>25</v>
      </c>
      <c r="D90" s="2"/>
      <c r="E90" s="2"/>
      <c r="F90" s="2"/>
      <c r="H90" s="255">
        <f>H88*12</f>
        <v>-4261.9500000000007</v>
      </c>
      <c r="I90" s="255"/>
      <c r="J90" s="255"/>
      <c r="L90" s="224">
        <f>L88*12</f>
        <v>-3327.75</v>
      </c>
      <c r="M90" s="226"/>
      <c r="N90" s="3"/>
      <c r="O90" s="224">
        <f>O88*12</f>
        <v>-2770.2</v>
      </c>
      <c r="P90" s="225"/>
      <c r="Q90" s="226"/>
    </row>
    <row r="91" spans="2:17" x14ac:dyDescent="0.2">
      <c r="B91" s="1"/>
      <c r="D91" s="2"/>
      <c r="E91" s="2"/>
      <c r="F91" s="2"/>
      <c r="H91" s="38"/>
      <c r="I91" s="38"/>
      <c r="L91" s="38"/>
      <c r="M91" s="3"/>
      <c r="N91" s="3"/>
      <c r="O91" s="38"/>
      <c r="P91" s="38"/>
    </row>
    <row r="92" spans="2:17" x14ac:dyDescent="0.2">
      <c r="B92" s="1" t="s">
        <v>165</v>
      </c>
      <c r="D92" s="2"/>
      <c r="E92" s="2"/>
      <c r="F92" s="2"/>
      <c r="H92" s="255">
        <f>H90*3</f>
        <v>-12785.850000000002</v>
      </c>
      <c r="I92" s="255"/>
      <c r="J92" s="255"/>
      <c r="L92" s="224">
        <f>L90*4</f>
        <v>-13311</v>
      </c>
      <c r="M92" s="226"/>
      <c r="N92" s="3"/>
      <c r="O92" s="224">
        <f>O90*5</f>
        <v>-13851</v>
      </c>
      <c r="P92" s="225"/>
      <c r="Q92" s="226"/>
    </row>
    <row r="93" spans="2:17" x14ac:dyDescent="0.2">
      <c r="B93" s="1"/>
      <c r="D93" s="2"/>
      <c r="E93" s="2"/>
      <c r="F93" s="2"/>
      <c r="G93" s="163"/>
      <c r="H93" s="3"/>
      <c r="I93" s="3"/>
      <c r="L93" s="163"/>
      <c r="M93" s="3"/>
      <c r="N93" s="3"/>
      <c r="O93" s="163"/>
      <c r="P93" s="163"/>
    </row>
    <row r="94" spans="2:17" ht="9" customHeight="1" x14ac:dyDescent="0.2">
      <c r="B94" s="2"/>
      <c r="D94" s="2"/>
      <c r="E94" s="2"/>
      <c r="F94" s="2"/>
      <c r="G94" s="3"/>
      <c r="H94" s="3"/>
      <c r="I94" s="3"/>
      <c r="L94" s="3"/>
      <c r="M94" s="3"/>
      <c r="N94" s="3"/>
      <c r="O94" s="3"/>
      <c r="P94" s="3"/>
    </row>
    <row r="95" spans="2:17" ht="6.75" hidden="1" customHeight="1" x14ac:dyDescent="0.2">
      <c r="B95" s="160" t="s">
        <v>79</v>
      </c>
      <c r="C95" s="160"/>
      <c r="D95" s="161"/>
      <c r="E95" s="161"/>
      <c r="F95" s="161"/>
      <c r="G95" s="161"/>
      <c r="H95" s="231" t="s">
        <v>6</v>
      </c>
      <c r="I95" s="231"/>
      <c r="J95" s="231"/>
      <c r="K95" s="161"/>
      <c r="L95" s="231" t="s">
        <v>81</v>
      </c>
      <c r="M95" s="231"/>
      <c r="N95" s="162"/>
      <c r="O95" s="231" t="s">
        <v>82</v>
      </c>
      <c r="P95" s="231"/>
      <c r="Q95" s="231"/>
    </row>
    <row r="96" spans="2:17" ht="4.7" hidden="1" customHeight="1" x14ac:dyDescent="0.2">
      <c r="B96" s="1"/>
      <c r="D96" s="2"/>
      <c r="E96" s="2"/>
      <c r="F96" s="2"/>
      <c r="H96" s="3"/>
      <c r="I96" s="3"/>
      <c r="L96" s="3"/>
      <c r="M96" s="3"/>
      <c r="N96" s="3"/>
      <c r="O96" s="3"/>
      <c r="P96" s="3"/>
    </row>
    <row r="97" spans="2:17" ht="4.7" hidden="1" customHeight="1" x14ac:dyDescent="0.2">
      <c r="B97" s="1" t="s">
        <v>24</v>
      </c>
      <c r="D97" s="2"/>
      <c r="E97" s="2"/>
      <c r="F97" s="2"/>
      <c r="H97" s="255" t="e">
        <f>$O$84-#REF!</f>
        <v>#REF!</v>
      </c>
      <c r="I97" s="255"/>
      <c r="J97" s="255"/>
      <c r="L97" s="224" t="e">
        <f>$O$84-#REF!</f>
        <v>#REF!</v>
      </c>
      <c r="M97" s="226"/>
      <c r="N97" s="38"/>
      <c r="O97" s="224" t="e">
        <f>$O$84-#REF!</f>
        <v>#REF!</v>
      </c>
      <c r="P97" s="225"/>
      <c r="Q97" s="226"/>
    </row>
    <row r="98" spans="2:17" ht="6" hidden="1" customHeight="1" x14ac:dyDescent="0.2">
      <c r="B98" s="1"/>
      <c r="D98" s="2"/>
      <c r="E98" s="2"/>
      <c r="F98" s="2"/>
      <c r="H98" s="38"/>
      <c r="I98" s="38"/>
      <c r="L98" s="38"/>
      <c r="M98" s="38"/>
      <c r="N98" s="38"/>
      <c r="O98" s="38"/>
      <c r="P98" s="38"/>
    </row>
    <row r="99" spans="2:17" ht="6" hidden="1" customHeight="1" x14ac:dyDescent="0.2">
      <c r="B99" s="1" t="s">
        <v>25</v>
      </c>
      <c r="D99" s="2"/>
      <c r="E99" s="2"/>
      <c r="F99" s="2"/>
      <c r="H99" s="255" t="e">
        <f>H97*12</f>
        <v>#REF!</v>
      </c>
      <c r="I99" s="255"/>
      <c r="J99" s="255"/>
      <c r="L99" s="224" t="e">
        <f>L97*12</f>
        <v>#REF!</v>
      </c>
      <c r="M99" s="226"/>
      <c r="N99" s="38"/>
      <c r="O99" s="224" t="e">
        <f>O97*12</f>
        <v>#REF!</v>
      </c>
      <c r="P99" s="225"/>
      <c r="Q99" s="226"/>
    </row>
    <row r="100" spans="2:17" ht="6.75" hidden="1" customHeight="1" x14ac:dyDescent="0.2">
      <c r="B100" s="1"/>
      <c r="D100" s="2"/>
      <c r="E100" s="2"/>
      <c r="F100" s="2"/>
      <c r="H100" s="38"/>
      <c r="I100" s="38"/>
      <c r="L100" s="164"/>
      <c r="M100" s="38"/>
      <c r="N100" s="38"/>
      <c r="O100" s="38"/>
      <c r="P100" s="38"/>
    </row>
    <row r="101" spans="2:17" ht="6" hidden="1" customHeight="1" x14ac:dyDescent="0.2">
      <c r="B101" s="1" t="s">
        <v>26</v>
      </c>
      <c r="D101" s="2"/>
      <c r="E101" s="2"/>
      <c r="F101" s="2"/>
      <c r="H101" s="255" t="e">
        <f>H99*3</f>
        <v>#REF!</v>
      </c>
      <c r="I101" s="255"/>
      <c r="J101" s="255"/>
      <c r="L101" s="224" t="e">
        <f>L99*4</f>
        <v>#REF!</v>
      </c>
      <c r="M101" s="226"/>
      <c r="N101" s="38"/>
      <c r="O101" s="224" t="e">
        <f>O99*5</f>
        <v>#REF!</v>
      </c>
      <c r="P101" s="225"/>
      <c r="Q101" s="226"/>
    </row>
    <row r="102" spans="2:17" x14ac:dyDescent="0.2">
      <c r="B102" s="2"/>
      <c r="D102" s="2"/>
      <c r="E102" s="2"/>
      <c r="F102" s="2"/>
      <c r="G102" s="3"/>
      <c r="H102" s="3"/>
      <c r="I102" s="3"/>
      <c r="L102" s="3"/>
      <c r="M102" s="3"/>
      <c r="N102" s="3"/>
      <c r="O102" s="3"/>
      <c r="P102" s="3"/>
    </row>
    <row r="103" spans="2:17" ht="9" customHeight="1" x14ac:dyDescent="0.2">
      <c r="B103" s="2"/>
      <c r="D103" s="2"/>
      <c r="E103" s="2"/>
      <c r="F103" s="2"/>
      <c r="G103" s="3"/>
      <c r="H103" s="3"/>
      <c r="I103" s="3"/>
      <c r="L103" s="3"/>
      <c r="M103" s="3"/>
      <c r="N103" s="3"/>
      <c r="O103" s="3"/>
      <c r="P103" s="3"/>
    </row>
    <row r="104" spans="2:17" x14ac:dyDescent="0.2">
      <c r="B104" s="160" t="s">
        <v>80</v>
      </c>
      <c r="C104" s="160"/>
      <c r="D104" s="161"/>
      <c r="E104" s="161"/>
      <c r="F104" s="161"/>
      <c r="G104" s="162"/>
      <c r="H104" s="231" t="s">
        <v>6</v>
      </c>
      <c r="I104" s="231"/>
      <c r="J104" s="231"/>
      <c r="K104" s="161"/>
      <c r="L104" s="231" t="s">
        <v>81</v>
      </c>
      <c r="M104" s="231"/>
      <c r="N104" s="162"/>
      <c r="O104" s="231" t="s">
        <v>82</v>
      </c>
      <c r="P104" s="231"/>
      <c r="Q104" s="231"/>
    </row>
    <row r="105" spans="2:17" x14ac:dyDescent="0.2">
      <c r="B105" s="1"/>
      <c r="D105" s="2"/>
      <c r="E105" s="2"/>
      <c r="F105" s="2"/>
      <c r="H105" s="3"/>
      <c r="I105" s="3"/>
      <c r="L105" s="3"/>
      <c r="M105" s="3"/>
      <c r="N105" s="3"/>
      <c r="O105" s="3"/>
      <c r="P105" s="3"/>
    </row>
    <row r="106" spans="2:17" x14ac:dyDescent="0.2">
      <c r="B106" s="1" t="s">
        <v>24</v>
      </c>
      <c r="D106" s="2"/>
      <c r="E106" s="2"/>
      <c r="F106" s="2"/>
      <c r="H106" s="255">
        <f>$O$84-L68</f>
        <v>-366.18750000000006</v>
      </c>
      <c r="I106" s="255"/>
      <c r="J106" s="255"/>
      <c r="L106" s="224">
        <f>$O$84-L69</f>
        <v>-287.21250000000003</v>
      </c>
      <c r="M106" s="226"/>
      <c r="N106" s="38"/>
      <c r="O106" s="224">
        <f>$O$84-L70</f>
        <v>-240.07500000000002</v>
      </c>
      <c r="P106" s="225"/>
      <c r="Q106" s="226"/>
    </row>
    <row r="107" spans="2:17" x14ac:dyDescent="0.2">
      <c r="B107" s="1"/>
      <c r="D107" s="2"/>
      <c r="E107" s="2"/>
      <c r="F107" s="2"/>
      <c r="H107" s="38"/>
      <c r="I107" s="38"/>
      <c r="L107" s="38"/>
      <c r="M107" s="38"/>
      <c r="N107" s="38"/>
      <c r="O107" s="38"/>
      <c r="P107" s="38"/>
    </row>
    <row r="108" spans="2:17" x14ac:dyDescent="0.2">
      <c r="B108" s="1" t="s">
        <v>25</v>
      </c>
      <c r="D108" s="2"/>
      <c r="E108" s="2"/>
      <c r="F108" s="2"/>
      <c r="H108" s="255">
        <f>H106*12</f>
        <v>-4394.2500000000009</v>
      </c>
      <c r="I108" s="255"/>
      <c r="J108" s="255"/>
      <c r="L108" s="224">
        <f>L106*12</f>
        <v>-3446.55</v>
      </c>
      <c r="M108" s="226"/>
      <c r="N108" s="38"/>
      <c r="O108" s="224">
        <f>O106*12</f>
        <v>-2880.9</v>
      </c>
      <c r="P108" s="225"/>
      <c r="Q108" s="226"/>
    </row>
    <row r="109" spans="2:17" x14ac:dyDescent="0.2">
      <c r="B109" s="1"/>
      <c r="D109" s="2"/>
      <c r="E109" s="2"/>
      <c r="F109" s="2"/>
      <c r="H109" s="38"/>
      <c r="I109" s="38"/>
      <c r="L109" s="164"/>
      <c r="M109" s="38"/>
      <c r="N109" s="38"/>
      <c r="O109" s="38"/>
      <c r="P109" s="38"/>
    </row>
    <row r="110" spans="2:17" x14ac:dyDescent="0.2">
      <c r="B110" s="1" t="s">
        <v>165</v>
      </c>
      <c r="D110" s="2"/>
      <c r="E110" s="2"/>
      <c r="F110" s="2"/>
      <c r="H110" s="255">
        <f>H108*3</f>
        <v>-13182.750000000004</v>
      </c>
      <c r="I110" s="255"/>
      <c r="J110" s="255"/>
      <c r="L110" s="224">
        <f>L108*4</f>
        <v>-13786.2</v>
      </c>
      <c r="M110" s="226"/>
      <c r="N110" s="38"/>
      <c r="O110" s="224">
        <f>O108*5</f>
        <v>-14404.5</v>
      </c>
      <c r="P110" s="225"/>
      <c r="Q110" s="226"/>
    </row>
    <row r="111" spans="2:17" ht="33.75" customHeight="1" x14ac:dyDescent="0.2"/>
    <row r="132" spans="2:16" ht="13.5" thickBot="1" x14ac:dyDescent="0.25"/>
    <row r="133" spans="2:16" ht="14.25" x14ac:dyDescent="0.2">
      <c r="B133" s="192" t="s">
        <v>66</v>
      </c>
      <c r="C133" s="193"/>
      <c r="D133" s="193"/>
      <c r="E133" s="193"/>
      <c r="F133" s="193"/>
      <c r="G133" s="193"/>
      <c r="H133" s="193"/>
      <c r="I133" s="193"/>
      <c r="J133" s="193"/>
      <c r="K133" s="193"/>
      <c r="L133" s="193"/>
      <c r="M133" s="193"/>
      <c r="N133" s="193"/>
      <c r="O133" s="199"/>
      <c r="P133" s="200"/>
    </row>
    <row r="134" spans="2:16" ht="14.25" x14ac:dyDescent="0.2">
      <c r="B134" s="194" t="s">
        <v>11</v>
      </c>
      <c r="C134" s="4"/>
      <c r="D134" s="4"/>
      <c r="E134" s="4"/>
      <c r="F134" s="4"/>
      <c r="G134" s="4"/>
      <c r="H134" s="4"/>
      <c r="I134" s="4"/>
      <c r="J134" s="4"/>
      <c r="K134" s="4"/>
      <c r="L134" s="259">
        <f>D14</f>
        <v>11250</v>
      </c>
      <c r="M134" s="259"/>
      <c r="N134" s="195"/>
      <c r="P134" s="201"/>
    </row>
    <row r="135" spans="2:16" ht="14.25" x14ac:dyDescent="0.2">
      <c r="B135" s="194" t="s">
        <v>12</v>
      </c>
      <c r="C135" s="4"/>
      <c r="D135" s="4"/>
      <c r="E135" s="4"/>
      <c r="F135" s="4"/>
      <c r="G135" s="4"/>
      <c r="H135" s="4"/>
      <c r="I135" s="4"/>
      <c r="J135" s="4"/>
      <c r="K135" s="4"/>
      <c r="L135" s="227">
        <f>IF(L134&lt;250000,L134,250000)</f>
        <v>11250</v>
      </c>
      <c r="M135" s="227"/>
      <c r="N135" s="145"/>
      <c r="P135" s="201"/>
    </row>
    <row r="136" spans="2:16" ht="14.25" x14ac:dyDescent="0.2">
      <c r="B136" s="194" t="s">
        <v>13</v>
      </c>
      <c r="C136" s="4"/>
      <c r="D136" s="4"/>
      <c r="E136" s="4"/>
      <c r="F136" s="4"/>
      <c r="G136" s="4"/>
      <c r="H136" s="4"/>
      <c r="I136" s="4"/>
      <c r="J136" s="4"/>
      <c r="K136" s="4"/>
      <c r="L136" s="262">
        <v>0.35</v>
      </c>
      <c r="M136" s="262"/>
      <c r="N136" s="144"/>
      <c r="P136" s="201"/>
    </row>
    <row r="137" spans="2:16" ht="15" thickBot="1" x14ac:dyDescent="0.25">
      <c r="B137" s="196" t="s">
        <v>33</v>
      </c>
      <c r="C137" s="197"/>
      <c r="D137" s="197"/>
      <c r="E137" s="197"/>
      <c r="F137" s="197"/>
      <c r="G137" s="197"/>
      <c r="H137" s="197"/>
      <c r="I137" s="197"/>
      <c r="J137" s="197"/>
      <c r="K137" s="197"/>
      <c r="L137" s="265">
        <f>L136*L135</f>
        <v>3937.4999999999995</v>
      </c>
      <c r="M137" s="265"/>
      <c r="N137" s="198"/>
      <c r="O137" s="202"/>
      <c r="P137" s="203"/>
    </row>
    <row r="138" spans="2:16" ht="14.25" x14ac:dyDescent="0.2">
      <c r="B138" s="137"/>
      <c r="C138" s="4"/>
      <c r="D138" s="4"/>
      <c r="E138" s="4"/>
      <c r="F138" s="4"/>
      <c r="G138" s="4"/>
      <c r="H138" s="4"/>
      <c r="I138" s="4"/>
      <c r="J138" s="4"/>
      <c r="K138" s="4"/>
      <c r="L138" s="227"/>
      <c r="M138" s="227"/>
      <c r="N138" s="145"/>
    </row>
    <row r="139" spans="2:16" x14ac:dyDescent="0.2">
      <c r="L139" s="191"/>
    </row>
    <row r="183" spans="2:20" ht="18" x14ac:dyDescent="0.25">
      <c r="B183" s="256" t="s">
        <v>171</v>
      </c>
      <c r="C183" s="256"/>
      <c r="D183" s="256"/>
      <c r="E183" s="256"/>
      <c r="F183" s="256"/>
      <c r="G183" s="256"/>
      <c r="H183" s="256"/>
      <c r="I183" s="256"/>
      <c r="J183" s="256"/>
      <c r="K183" s="256"/>
      <c r="L183" s="256"/>
      <c r="M183" s="256"/>
      <c r="N183" s="256"/>
      <c r="O183" s="256"/>
      <c r="P183" s="256"/>
      <c r="Q183" s="256"/>
    </row>
    <row r="184" spans="2:20" ht="18" x14ac:dyDescent="0.25">
      <c r="B184" s="127"/>
      <c r="C184" s="127"/>
      <c r="D184" s="127"/>
      <c r="E184" s="127"/>
      <c r="F184" s="127"/>
      <c r="G184" s="127"/>
      <c r="H184" s="127"/>
      <c r="I184" s="127"/>
      <c r="J184" s="127"/>
      <c r="K184" s="127"/>
      <c r="L184" s="127"/>
      <c r="M184" s="127"/>
      <c r="N184" s="127"/>
      <c r="O184" s="127"/>
      <c r="P184" s="127"/>
      <c r="Q184" s="127"/>
    </row>
    <row r="185" spans="2:20" ht="14.25" x14ac:dyDescent="0.2">
      <c r="B185" s="4" t="s">
        <v>144</v>
      </c>
      <c r="C185" s="4"/>
      <c r="D185" s="4"/>
      <c r="E185" s="4"/>
      <c r="F185" s="4"/>
      <c r="H185" s="4"/>
      <c r="I185" s="4"/>
      <c r="L185" s="4"/>
      <c r="M185" s="4"/>
      <c r="N185" s="4"/>
      <c r="O185" s="4"/>
      <c r="P185" s="4"/>
      <c r="Q185" s="4"/>
    </row>
    <row r="186" spans="2:20" ht="14.25" x14ac:dyDescent="0.2">
      <c r="B186" s="168" t="s">
        <v>15</v>
      </c>
      <c r="C186" s="4"/>
      <c r="D186" s="4"/>
      <c r="E186" s="4"/>
      <c r="F186" s="4"/>
      <c r="G186" s="166"/>
      <c r="H186" s="4"/>
      <c r="I186" s="4"/>
      <c r="J186" s="166"/>
      <c r="K186" s="4"/>
      <c r="L186" s="4"/>
      <c r="N186" s="169">
        <f>IF(O17="","",O17)</f>
        <v>60</v>
      </c>
      <c r="O186" s="270" t="s">
        <v>27</v>
      </c>
      <c r="P186" s="270"/>
      <c r="Q186" s="4"/>
      <c r="T186" s="172">
        <f>IF(AND(O17 = 36,O18=30),H27,IF(AND(O17=48,O18=30),H28,IF(AND(O17=60,O18=30),H29,0)))</f>
        <v>230.85</v>
      </c>
    </row>
    <row r="187" spans="2:20" ht="14.25" x14ac:dyDescent="0.2">
      <c r="B187" s="168" t="s">
        <v>145</v>
      </c>
      <c r="C187" s="4"/>
      <c r="D187" s="4"/>
      <c r="E187" s="4"/>
      <c r="F187" s="4"/>
      <c r="G187" s="166"/>
      <c r="H187" s="4"/>
      <c r="I187" s="4"/>
      <c r="J187" s="166"/>
      <c r="K187" s="4"/>
      <c r="L187" s="4"/>
      <c r="N187" s="169">
        <f>IF(O18="","",O18)</f>
        <v>30</v>
      </c>
      <c r="O187" s="270" t="s">
        <v>146</v>
      </c>
      <c r="P187" s="270"/>
      <c r="Q187" s="4"/>
      <c r="T187" s="172">
        <f>IF(AND(O17=36,O18=60),#REF!,IF(AND(O17=48,O18=60),#REF!,IF(AND(O17=60,O18=60),#REF!,0)))</f>
        <v>0</v>
      </c>
    </row>
    <row r="188" spans="2:20" ht="14.25" hidden="1" x14ac:dyDescent="0.2">
      <c r="C188" s="4"/>
      <c r="D188" s="4"/>
      <c r="E188" s="4"/>
      <c r="F188" s="4"/>
      <c r="G188" s="4"/>
      <c r="H188" s="4"/>
      <c r="I188" s="4"/>
      <c r="J188" s="4"/>
      <c r="K188" s="4"/>
      <c r="L188" s="4"/>
      <c r="Q188" s="4"/>
      <c r="T188" s="172">
        <f>IF(AND(O17=36,O18=90),L27,IF(AND(O17=48,O18=90),L28,IF(AND(O17=60,O18=90),L29,0)))</f>
        <v>0</v>
      </c>
    </row>
    <row r="189" spans="2:20" ht="14.25" x14ac:dyDescent="0.2">
      <c r="B189" s="168" t="s">
        <v>172</v>
      </c>
      <c r="N189" s="269">
        <f>SUM(T186:T188)</f>
        <v>230.85</v>
      </c>
      <c r="O189" s="269"/>
      <c r="P189" s="269"/>
    </row>
    <row r="190" spans="2:20" ht="14.25" x14ac:dyDescent="0.2">
      <c r="B190" s="168"/>
      <c r="M190" s="4"/>
      <c r="N190" s="4"/>
      <c r="O190" s="4"/>
      <c r="P190" s="4"/>
      <c r="Q190" s="4"/>
    </row>
    <row r="191" spans="2:20" ht="14.25" x14ac:dyDescent="0.2">
      <c r="B191" s="4" t="s">
        <v>147</v>
      </c>
      <c r="M191" s="4"/>
      <c r="N191" s="4"/>
      <c r="O191" s="4"/>
    </row>
    <row r="192" spans="2:20" ht="14.25" x14ac:dyDescent="0.2">
      <c r="B192" s="168" t="s">
        <v>148</v>
      </c>
      <c r="C192" s="4"/>
      <c r="D192" s="4"/>
      <c r="E192" s="4"/>
      <c r="F192" s="4"/>
      <c r="G192" s="4"/>
      <c r="H192" s="266">
        <f>L136*L135</f>
        <v>3937.4999999999995</v>
      </c>
      <c r="I192" s="266"/>
      <c r="J192" s="266"/>
      <c r="K192" s="174" t="s">
        <v>149</v>
      </c>
      <c r="L192" s="175">
        <f>IF(O17="","",O17)</f>
        <v>60</v>
      </c>
      <c r="M192" s="146" t="s">
        <v>155</v>
      </c>
      <c r="N192" s="268">
        <f>IF(N186="","",(L136*L135)/N186)</f>
        <v>65.624999999999986</v>
      </c>
      <c r="O192" s="268"/>
      <c r="P192" s="268"/>
    </row>
    <row r="193" spans="1:17" ht="14.25" x14ac:dyDescent="0.2">
      <c r="B193" s="168" t="s">
        <v>151</v>
      </c>
      <c r="C193" s="4"/>
      <c r="D193" s="4"/>
      <c r="E193" s="4"/>
      <c r="F193" s="4"/>
      <c r="G193" s="176"/>
      <c r="H193" s="176"/>
      <c r="I193" s="4"/>
      <c r="J193" s="4"/>
      <c r="K193" s="4"/>
      <c r="L193" s="4"/>
      <c r="M193" s="146" t="s">
        <v>155</v>
      </c>
      <c r="N193" s="268">
        <f>SUM(O79:O82)</f>
        <v>0</v>
      </c>
      <c r="O193" s="268"/>
      <c r="P193" s="268"/>
    </row>
    <row r="194" spans="1:17" ht="14.25" x14ac:dyDescent="0.2">
      <c r="B194" s="168" t="s">
        <v>150</v>
      </c>
      <c r="C194" s="4"/>
      <c r="D194" s="4"/>
      <c r="E194" s="4"/>
      <c r="F194" s="4"/>
      <c r="G194" s="4"/>
      <c r="H194" s="4"/>
      <c r="I194" s="4"/>
      <c r="J194" s="4"/>
      <c r="K194" s="4"/>
      <c r="L194" s="4"/>
      <c r="M194" s="177"/>
      <c r="N194" s="272">
        <f>SUM(N192:P193)</f>
        <v>65.624999999999986</v>
      </c>
      <c r="O194" s="272"/>
      <c r="P194" s="272"/>
    </row>
    <row r="195" spans="1:17" ht="14.25" x14ac:dyDescent="0.2">
      <c r="B195" s="168"/>
      <c r="C195" s="4"/>
      <c r="D195" s="4"/>
      <c r="E195" s="4"/>
      <c r="F195" s="4"/>
      <c r="G195" s="4"/>
      <c r="H195" s="4"/>
      <c r="I195" s="4"/>
      <c r="J195" s="4"/>
      <c r="K195" s="4"/>
      <c r="L195" s="4"/>
      <c r="M195" s="177"/>
      <c r="N195" s="177"/>
      <c r="O195" s="177"/>
    </row>
    <row r="196" spans="1:17" ht="14.25" x14ac:dyDescent="0.2">
      <c r="B196" s="178" t="s">
        <v>173</v>
      </c>
      <c r="N196" s="271">
        <f>N189-N194</f>
        <v>165.22500000000002</v>
      </c>
      <c r="O196" s="271"/>
      <c r="P196" s="271"/>
    </row>
    <row r="197" spans="1:17" ht="14.25" x14ac:dyDescent="0.2">
      <c r="B197" s="168"/>
      <c r="M197" s="170"/>
      <c r="N197" s="170"/>
      <c r="O197" s="170"/>
    </row>
    <row r="198" spans="1:17" ht="14.25" x14ac:dyDescent="0.2">
      <c r="B198" s="168"/>
      <c r="M198" s="170"/>
      <c r="N198" s="170"/>
      <c r="O198" s="170"/>
    </row>
    <row r="199" spans="1:17" ht="14.25" x14ac:dyDescent="0.2">
      <c r="B199" s="168"/>
      <c r="M199" s="170"/>
      <c r="N199" s="170"/>
      <c r="O199" s="170"/>
    </row>
    <row r="200" spans="1:17" ht="14.25" x14ac:dyDescent="0.2">
      <c r="B200" s="168"/>
      <c r="M200" s="170"/>
      <c r="N200" s="170"/>
      <c r="O200" s="170"/>
    </row>
    <row r="201" spans="1:17" ht="14.25" x14ac:dyDescent="0.2">
      <c r="B201" s="168"/>
      <c r="M201" s="170"/>
      <c r="N201" s="170"/>
      <c r="O201" s="170"/>
    </row>
    <row r="202" spans="1:17" ht="14.25" x14ac:dyDescent="0.2">
      <c r="B202" s="168"/>
      <c r="M202" s="170"/>
      <c r="N202" s="170"/>
      <c r="O202" s="170"/>
    </row>
    <row r="203" spans="1:17" ht="14.25" x14ac:dyDescent="0.2">
      <c r="B203" s="168"/>
      <c r="M203" s="170"/>
      <c r="N203" s="170"/>
      <c r="O203" s="170"/>
    </row>
    <row r="204" spans="1:17" ht="14.25" x14ac:dyDescent="0.2">
      <c r="B204" s="168"/>
      <c r="M204" s="170"/>
      <c r="N204" s="170"/>
      <c r="O204" s="170"/>
    </row>
    <row r="205" spans="1:17" ht="14.25" x14ac:dyDescent="0.2">
      <c r="B205" s="4"/>
      <c r="C205" s="4"/>
      <c r="D205" s="4"/>
      <c r="E205" s="4"/>
      <c r="F205" s="4"/>
      <c r="G205" s="4"/>
      <c r="H205" s="4"/>
      <c r="I205" s="4"/>
      <c r="J205" s="4"/>
      <c r="K205" s="4"/>
      <c r="L205" s="4"/>
      <c r="M205" s="167"/>
      <c r="N205" s="167"/>
      <c r="O205" s="167"/>
    </row>
    <row r="208" spans="1:17" x14ac:dyDescent="0.2">
      <c r="A208"/>
      <c r="B208"/>
      <c r="C208"/>
      <c r="D208"/>
      <c r="E208"/>
      <c r="F208"/>
      <c r="G208"/>
      <c r="H208"/>
      <c r="I208"/>
      <c r="J208"/>
      <c r="K208"/>
      <c r="L208"/>
      <c r="M208"/>
      <c r="N208"/>
      <c r="O208"/>
      <c r="P208"/>
      <c r="Q208"/>
    </row>
    <row r="209" spans="1:18" x14ac:dyDescent="0.2">
      <c r="A209"/>
      <c r="B209"/>
      <c r="C209"/>
      <c r="D209"/>
      <c r="E209"/>
      <c r="F209"/>
      <c r="G209"/>
      <c r="H209"/>
      <c r="I209"/>
      <c r="J209"/>
      <c r="K209"/>
      <c r="L209"/>
      <c r="M209"/>
      <c r="N209"/>
      <c r="O209"/>
      <c r="P209"/>
      <c r="Q209"/>
    </row>
    <row r="210" spans="1:18" x14ac:dyDescent="0.2">
      <c r="A210"/>
      <c r="B210"/>
      <c r="C210"/>
      <c r="D210"/>
      <c r="E210"/>
      <c r="F210"/>
      <c r="G210"/>
      <c r="H210"/>
      <c r="I210"/>
      <c r="J210"/>
      <c r="K210"/>
      <c r="L210"/>
      <c r="M210"/>
      <c r="N210"/>
      <c r="O210"/>
      <c r="P210"/>
      <c r="Q210"/>
    </row>
    <row r="211" spans="1:18" x14ac:dyDescent="0.2">
      <c r="A211"/>
      <c r="B211"/>
      <c r="C211"/>
      <c r="D211"/>
      <c r="E211"/>
      <c r="F211"/>
      <c r="G211"/>
      <c r="H211"/>
      <c r="I211"/>
      <c r="J211"/>
      <c r="K211"/>
      <c r="L211"/>
      <c r="M211"/>
      <c r="N211"/>
      <c r="O211"/>
      <c r="P211"/>
      <c r="Q211"/>
    </row>
    <row r="212" spans="1:18" x14ac:dyDescent="0.2">
      <c r="A212"/>
      <c r="B212"/>
      <c r="C212"/>
      <c r="D212"/>
      <c r="E212"/>
      <c r="F212"/>
      <c r="G212"/>
      <c r="H212"/>
      <c r="I212"/>
      <c r="J212"/>
      <c r="K212"/>
      <c r="L212"/>
      <c r="M212"/>
      <c r="N212"/>
      <c r="O212"/>
      <c r="P212"/>
      <c r="Q212"/>
    </row>
    <row r="213" spans="1:18" ht="15.75" x14ac:dyDescent="0.25">
      <c r="A213"/>
      <c r="B213" s="257" t="s">
        <v>133</v>
      </c>
      <c r="C213" s="258"/>
      <c r="D213" s="258"/>
      <c r="E213" s="258"/>
      <c r="F213" s="258"/>
      <c r="G213" s="258"/>
      <c r="H213" s="258"/>
      <c r="I213" s="258"/>
      <c r="J213" s="258"/>
      <c r="K213" s="258"/>
      <c r="L213"/>
      <c r="M213"/>
      <c r="N213"/>
      <c r="O213"/>
      <c r="P213"/>
      <c r="Q213"/>
    </row>
    <row r="214" spans="1:18" x14ac:dyDescent="0.2">
      <c r="A214"/>
      <c r="B214"/>
      <c r="C214"/>
      <c r="D214"/>
      <c r="E214"/>
      <c r="F214"/>
      <c r="G214"/>
      <c r="H214"/>
      <c r="I214"/>
      <c r="J214"/>
      <c r="K214"/>
      <c r="L214"/>
      <c r="M214"/>
      <c r="N214"/>
      <c r="O214"/>
      <c r="P214"/>
      <c r="Q214"/>
    </row>
    <row r="215" spans="1:18" ht="14.25" customHeight="1" x14ac:dyDescent="0.2">
      <c r="A215"/>
      <c r="B215" s="204" t="s">
        <v>178</v>
      </c>
      <c r="C215"/>
      <c r="D215" s="264" t="str">
        <f>T(M13)</f>
        <v/>
      </c>
      <c r="E215" s="264"/>
      <c r="F215" s="263"/>
      <c r="G215" s="263"/>
      <c r="H215" s="263"/>
      <c r="I215" s="263"/>
      <c r="J215" s="263"/>
      <c r="K215" s="263"/>
      <c r="L215"/>
      <c r="M215"/>
      <c r="N215"/>
      <c r="O215"/>
      <c r="P215"/>
      <c r="Q215"/>
    </row>
    <row r="216" spans="1:18" ht="14.25" customHeight="1" x14ac:dyDescent="0.2">
      <c r="A216"/>
      <c r="B216" s="3" t="s">
        <v>161</v>
      </c>
      <c r="C216"/>
      <c r="D216" s="229" t="str">
        <f>T(M14)</f>
        <v/>
      </c>
      <c r="E216" s="229"/>
      <c r="F216" s="229"/>
      <c r="G216" s="229"/>
      <c r="H216" s="229"/>
      <c r="I216" s="229"/>
      <c r="J216" s="229"/>
      <c r="K216" s="229"/>
      <c r="L216"/>
      <c r="M216"/>
      <c r="N216"/>
      <c r="O216"/>
      <c r="P216"/>
      <c r="Q216"/>
    </row>
    <row r="217" spans="1:18" ht="14.25" customHeight="1" x14ac:dyDescent="0.2">
      <c r="A217"/>
      <c r="B217" s="3" t="s">
        <v>43</v>
      </c>
      <c r="C217"/>
      <c r="D217" s="229" t="str">
        <f>T(M15)</f>
        <v/>
      </c>
      <c r="E217" s="229"/>
      <c r="F217" s="229"/>
      <c r="G217" s="229"/>
      <c r="H217" s="205" t="s">
        <v>42</v>
      </c>
      <c r="I217" s="229" t="str">
        <f>T(M16)</f>
        <v/>
      </c>
      <c r="J217" s="230"/>
      <c r="K217" s="230"/>
      <c r="L217"/>
      <c r="M217"/>
      <c r="N217"/>
      <c r="O217"/>
      <c r="P217"/>
      <c r="Q217"/>
    </row>
    <row r="218" spans="1:18" ht="14.25" customHeight="1" x14ac:dyDescent="0.2">
      <c r="A218"/>
      <c r="B218" s="3" t="s">
        <v>14</v>
      </c>
      <c r="C218"/>
      <c r="D218" s="230" t="str">
        <f>T(D15)</f>
        <v>IMAET System</v>
      </c>
      <c r="E218" s="230"/>
      <c r="F218" s="230"/>
      <c r="G218" s="230"/>
      <c r="H218" s="263"/>
      <c r="I218" s="230"/>
      <c r="J218" s="230"/>
      <c r="K218" s="230"/>
      <c r="L218"/>
      <c r="M218"/>
      <c r="N218"/>
      <c r="O218"/>
      <c r="P218"/>
      <c r="Q218"/>
    </row>
    <row r="219" spans="1:18" ht="14.25" customHeight="1" x14ac:dyDescent="0.2">
      <c r="A219"/>
      <c r="C219"/>
      <c r="D219" s="142" t="s">
        <v>130</v>
      </c>
      <c r="E219" s="261"/>
      <c r="F219" s="261"/>
      <c r="G219" s="261"/>
      <c r="H219" s="142" t="s">
        <v>131</v>
      </c>
      <c r="I219" s="261"/>
      <c r="J219" s="261"/>
      <c r="K219" s="261"/>
      <c r="L219"/>
      <c r="M219"/>
      <c r="N219"/>
      <c r="O219"/>
      <c r="P219"/>
      <c r="Q219"/>
    </row>
    <row r="220" spans="1:18" ht="14.25" customHeight="1" x14ac:dyDescent="0.2">
      <c r="A220"/>
      <c r="B220" s="3" t="s">
        <v>132</v>
      </c>
      <c r="C220"/>
      <c r="D220" s="260">
        <f>D14</f>
        <v>11250</v>
      </c>
      <c r="E220" s="260"/>
      <c r="F220" s="260"/>
      <c r="G220" s="260"/>
      <c r="H220" s="260"/>
      <c r="I220" s="260"/>
      <c r="J220" s="260"/>
      <c r="K220" s="260"/>
      <c r="L220"/>
      <c r="M220"/>
      <c r="N220"/>
      <c r="O220"/>
      <c r="P220"/>
      <c r="Q220"/>
    </row>
    <row r="221" spans="1:18" ht="14.25" customHeight="1" x14ac:dyDescent="0.2">
      <c r="A221"/>
      <c r="B221" s="204" t="s">
        <v>177</v>
      </c>
      <c r="C221"/>
      <c r="D221" s="38">
        <v>36</v>
      </c>
      <c r="E221" s="165"/>
      <c r="F221" s="38">
        <v>48</v>
      </c>
      <c r="G221" s="165"/>
      <c r="H221" s="38">
        <v>60</v>
      </c>
      <c r="I221" s="165"/>
      <c r="J221" s="3"/>
      <c r="K221" s="3"/>
      <c r="L221"/>
      <c r="M221"/>
      <c r="N221"/>
      <c r="O221"/>
      <c r="P221"/>
      <c r="Q221"/>
    </row>
    <row r="222" spans="1:18" x14ac:dyDescent="0.2">
      <c r="A222"/>
      <c r="B222"/>
      <c r="C222"/>
      <c r="D222"/>
      <c r="E222"/>
      <c r="F222"/>
      <c r="G222"/>
      <c r="H222"/>
      <c r="I222"/>
      <c r="J222"/>
      <c r="K222"/>
      <c r="L222"/>
      <c r="M222"/>
      <c r="N222"/>
      <c r="O222"/>
      <c r="P222"/>
      <c r="Q222"/>
    </row>
    <row r="223" spans="1:18" ht="19.5" x14ac:dyDescent="0.4">
      <c r="A223"/>
      <c r="B223" s="267" t="s">
        <v>134</v>
      </c>
      <c r="C223" s="267"/>
      <c r="D223" s="267"/>
      <c r="E223" s="267"/>
      <c r="F223" s="267"/>
      <c r="G223" s="267"/>
      <c r="H223" s="267"/>
      <c r="I223" s="267"/>
      <c r="J223" s="267"/>
      <c r="K223" s="267"/>
      <c r="L223" s="267"/>
      <c r="M223" s="267"/>
      <c r="N223" s="267"/>
      <c r="O223" s="267"/>
      <c r="P223" s="267"/>
      <c r="Q223" s="267"/>
      <c r="R223" s="267"/>
    </row>
    <row r="224" spans="1:18" ht="8.25" customHeight="1" x14ac:dyDescent="0.2">
      <c r="A224"/>
      <c r="B224"/>
      <c r="C224"/>
      <c r="D224"/>
      <c r="E224"/>
      <c r="F224"/>
      <c r="G224"/>
      <c r="H224"/>
      <c r="I224"/>
      <c r="J224"/>
      <c r="K224"/>
      <c r="L224"/>
      <c r="M224"/>
      <c r="N224"/>
      <c r="O224"/>
      <c r="P224"/>
      <c r="Q224"/>
    </row>
    <row r="225" spans="1:18" ht="15.75" x14ac:dyDescent="0.25">
      <c r="A225"/>
      <c r="B225" s="117" t="s">
        <v>60</v>
      </c>
      <c r="C225" s="133"/>
      <c r="D225" s="133"/>
      <c r="E225" s="133"/>
      <c r="F225" s="133"/>
      <c r="G225" s="133"/>
      <c r="H225" s="136"/>
      <c r="I225" s="136"/>
      <c r="J225" s="28"/>
      <c r="K225" s="117" t="s">
        <v>61</v>
      </c>
      <c r="L225" s="133"/>
      <c r="M225" s="133"/>
      <c r="N225" s="133"/>
      <c r="O225" s="133"/>
      <c r="P225" s="136"/>
      <c r="Q225" s="136"/>
      <c r="R225" s="133"/>
    </row>
    <row r="226" spans="1:18" x14ac:dyDescent="0.2">
      <c r="A226"/>
      <c r="B226"/>
      <c r="C226"/>
      <c r="D226"/>
      <c r="E226"/>
      <c r="F226"/>
      <c r="G226"/>
      <c r="H226"/>
      <c r="I226"/>
      <c r="J226"/>
      <c r="K226"/>
      <c r="L226"/>
      <c r="M226"/>
      <c r="N226"/>
      <c r="O226"/>
      <c r="P226"/>
      <c r="Q226"/>
    </row>
    <row r="227" spans="1:18" x14ac:dyDescent="0.2">
      <c r="A227"/>
      <c r="B227" t="s">
        <v>46</v>
      </c>
      <c r="C227" s="217"/>
      <c r="D227" s="217"/>
      <c r="E227" s="217"/>
      <c r="F227" s="217"/>
      <c r="G227" s="217"/>
      <c r="H227" s="217"/>
      <c r="I227" s="217"/>
      <c r="J227"/>
      <c r="K227" s="228" t="s">
        <v>47</v>
      </c>
      <c r="L227" s="228"/>
      <c r="M227" s="218"/>
      <c r="N227" s="218"/>
      <c r="O227" s="218"/>
      <c r="P227" s="218"/>
      <c r="Q227" s="218"/>
      <c r="R227" s="218"/>
    </row>
    <row r="228" spans="1:18" x14ac:dyDescent="0.2">
      <c r="A228"/>
      <c r="B228" t="s">
        <v>121</v>
      </c>
      <c r="C228" s="10"/>
      <c r="D228" s="216"/>
      <c r="E228" s="216"/>
      <c r="F228" s="216"/>
      <c r="G228" s="216"/>
      <c r="H228" s="216"/>
      <c r="I228" s="216"/>
      <c r="J228"/>
      <c r="K228" s="273" t="s">
        <v>45</v>
      </c>
      <c r="L228" s="228"/>
      <c r="M228" s="215"/>
      <c r="N228" s="215"/>
      <c r="O228" s="215"/>
      <c r="P228" s="215"/>
      <c r="Q228" s="215"/>
      <c r="R228" s="215"/>
    </row>
    <row r="229" spans="1:18" x14ac:dyDescent="0.2">
      <c r="A229"/>
      <c r="B229" t="s">
        <v>45</v>
      </c>
      <c r="C229" s="217"/>
      <c r="D229" s="217"/>
      <c r="E229" s="217"/>
      <c r="F229" s="217"/>
      <c r="G229" s="217"/>
      <c r="H229" s="217"/>
      <c r="I229" s="217"/>
      <c r="J229"/>
      <c r="K229" s="228" t="s">
        <v>44</v>
      </c>
      <c r="L229" s="228"/>
      <c r="M229" s="215"/>
      <c r="N229" s="215"/>
      <c r="O229" s="215"/>
      <c r="P229" s="215"/>
      <c r="Q229" s="215"/>
      <c r="R229" s="215"/>
    </row>
    <row r="230" spans="1:18" x14ac:dyDescent="0.2">
      <c r="A230"/>
      <c r="B230" t="s">
        <v>44</v>
      </c>
      <c r="C230" s="216"/>
      <c r="D230" s="216"/>
      <c r="E230" s="216"/>
      <c r="F230" s="216"/>
      <c r="G230" s="216"/>
      <c r="H230" s="216"/>
      <c r="I230" s="216"/>
      <c r="J230"/>
      <c r="K230" s="228" t="s">
        <v>43</v>
      </c>
      <c r="L230" s="228"/>
      <c r="M230" s="216"/>
      <c r="N230" s="216"/>
      <c r="O230" s="216"/>
      <c r="P230" s="216"/>
      <c r="Q230" s="216"/>
      <c r="R230" s="216"/>
    </row>
    <row r="231" spans="1:18" x14ac:dyDescent="0.2">
      <c r="A231"/>
      <c r="B231" t="s">
        <v>43</v>
      </c>
      <c r="C231" s="216"/>
      <c r="D231" s="216"/>
      <c r="E231" s="216"/>
      <c r="F231" t="s">
        <v>40</v>
      </c>
      <c r="G231" s="216"/>
      <c r="H231" s="216"/>
      <c r="I231" s="216"/>
      <c r="J231"/>
      <c r="K231" t="s">
        <v>48</v>
      </c>
      <c r="M231" s="274"/>
      <c r="N231" s="274"/>
      <c r="O231" s="274"/>
      <c r="P231" s="274"/>
      <c r="Q231" s="274"/>
      <c r="R231" s="274"/>
    </row>
    <row r="232" spans="1:18" x14ac:dyDescent="0.2">
      <c r="A232"/>
      <c r="B232" t="s">
        <v>42</v>
      </c>
      <c r="C232" s="217"/>
      <c r="D232" s="217"/>
      <c r="E232" s="217"/>
      <c r="F232" s="217"/>
      <c r="G232" s="217"/>
      <c r="H232" s="217"/>
      <c r="I232" s="217"/>
      <c r="J232"/>
      <c r="K232" s="149"/>
      <c r="M232" s="206" t="s">
        <v>179</v>
      </c>
      <c r="N232" s="150"/>
      <c r="O232" s="150"/>
      <c r="P232" s="150"/>
      <c r="Q232" s="150"/>
      <c r="R232" s="150"/>
    </row>
    <row r="233" spans="1:18" x14ac:dyDescent="0.2">
      <c r="A233"/>
      <c r="B233" s="151" t="s">
        <v>138</v>
      </c>
      <c r="C233" s="135"/>
      <c r="D233" s="135"/>
      <c r="E233" s="135"/>
      <c r="F233" s="135"/>
      <c r="G233" s="135"/>
      <c r="J233"/>
      <c r="K233" s="29" t="s">
        <v>127</v>
      </c>
      <c r="L233" s="29"/>
      <c r="M233" s="218"/>
      <c r="N233" s="218"/>
      <c r="O233" s="218"/>
      <c r="P233" s="218"/>
      <c r="Q233" s="218"/>
      <c r="R233" s="218"/>
    </row>
    <row r="234" spans="1:18" x14ac:dyDescent="0.2">
      <c r="A234"/>
      <c r="B234" t="s">
        <v>125</v>
      </c>
      <c r="D234" s="218"/>
      <c r="E234" s="218"/>
      <c r="F234" s="218"/>
      <c r="G234" s="218"/>
      <c r="H234" s="218"/>
      <c r="I234" s="218"/>
      <c r="J234"/>
      <c r="K234" s="29" t="s">
        <v>128</v>
      </c>
      <c r="L234" s="29"/>
      <c r="M234"/>
      <c r="N234" s="215"/>
      <c r="O234" s="215"/>
      <c r="P234" s="215"/>
      <c r="Q234" s="215"/>
      <c r="R234" s="215"/>
    </row>
    <row r="235" spans="1:18" x14ac:dyDescent="0.2">
      <c r="A235"/>
      <c r="B235" t="s">
        <v>126</v>
      </c>
      <c r="D235" s="215"/>
      <c r="E235" s="215"/>
      <c r="F235" s="215"/>
      <c r="G235" s="215"/>
      <c r="H235" s="215"/>
      <c r="I235" s="215"/>
      <c r="J235"/>
      <c r="K235" s="29" t="s">
        <v>51</v>
      </c>
      <c r="L235" s="29"/>
      <c r="M235" s="218"/>
      <c r="N235" s="218"/>
      <c r="O235" s="218"/>
      <c r="P235" s="218"/>
      <c r="Q235" s="218"/>
      <c r="R235" s="218"/>
    </row>
    <row r="236" spans="1:18" x14ac:dyDescent="0.2">
      <c r="A236"/>
      <c r="B236" t="s">
        <v>122</v>
      </c>
      <c r="D236" s="216"/>
      <c r="E236" s="216"/>
      <c r="F236" s="216"/>
      <c r="G236" s="216"/>
      <c r="H236" s="216"/>
      <c r="I236" s="216"/>
      <c r="J236"/>
      <c r="K236" t="s">
        <v>120</v>
      </c>
      <c r="L236"/>
      <c r="M236" s="215"/>
      <c r="N236" s="215"/>
      <c r="O236" s="215"/>
      <c r="P236" s="215"/>
      <c r="Q236" s="215"/>
      <c r="R236" s="215"/>
    </row>
    <row r="237" spans="1:18" x14ac:dyDescent="0.2">
      <c r="A237"/>
      <c r="B237" t="s">
        <v>123</v>
      </c>
      <c r="F237" s="275" t="s">
        <v>124</v>
      </c>
      <c r="G237" s="275"/>
      <c r="H237" s="275"/>
      <c r="I237" s="275"/>
      <c r="J237"/>
      <c r="K237" s="205" t="s">
        <v>180</v>
      </c>
      <c r="L237" s="29"/>
      <c r="M237" s="207"/>
      <c r="N237" s="216"/>
      <c r="O237" s="216"/>
      <c r="P237" s="208"/>
      <c r="Q237" s="216"/>
      <c r="R237" s="216"/>
    </row>
    <row r="238" spans="1:18" x14ac:dyDescent="0.2">
      <c r="A238"/>
      <c r="B238" s="218"/>
      <c r="C238" s="218"/>
      <c r="D238" s="218"/>
      <c r="E238" s="29"/>
      <c r="F238" s="218"/>
      <c r="G238" s="218"/>
      <c r="H238" s="218"/>
      <c r="I238" s="218"/>
      <c r="J238"/>
      <c r="K238" s="146"/>
      <c r="L238" s="146"/>
      <c r="M238" s="209"/>
      <c r="N238" s="217"/>
      <c r="O238" s="217"/>
      <c r="P238" s="217"/>
      <c r="Q238" s="217"/>
      <c r="R238" s="217"/>
    </row>
    <row r="239" spans="1:18" x14ac:dyDescent="0.2">
      <c r="A239"/>
      <c r="B239" s="215"/>
      <c r="C239" s="215"/>
      <c r="D239" s="215"/>
      <c r="E239" s="10"/>
      <c r="F239" s="216"/>
      <c r="G239" s="216"/>
      <c r="H239" s="216"/>
      <c r="I239" s="216"/>
      <c r="J239"/>
      <c r="K239" t="s">
        <v>135</v>
      </c>
      <c r="L239"/>
      <c r="M239" t="s">
        <v>136</v>
      </c>
      <c r="N239" s="215"/>
      <c r="O239" s="215"/>
      <c r="P239" t="s">
        <v>137</v>
      </c>
      <c r="Q239" s="218"/>
      <c r="R239" s="218"/>
    </row>
    <row r="240" spans="1:18" x14ac:dyDescent="0.2">
      <c r="A240"/>
      <c r="B240"/>
      <c r="C240"/>
      <c r="D240"/>
      <c r="E240"/>
      <c r="F240"/>
      <c r="G240"/>
      <c r="H240"/>
      <c r="I240"/>
      <c r="J240"/>
      <c r="K240" s="3"/>
      <c r="L240" s="3"/>
      <c r="M240" s="3"/>
      <c r="N240" s="3"/>
      <c r="O240"/>
      <c r="P240"/>
      <c r="Q240"/>
      <c r="R240"/>
    </row>
    <row r="241" spans="1:18" ht="15.75" x14ac:dyDescent="0.25">
      <c r="A241"/>
      <c r="B241" s="219" t="s">
        <v>59</v>
      </c>
      <c r="C241" s="220"/>
      <c r="D241" s="220"/>
      <c r="E241" s="220"/>
      <c r="F241" s="220"/>
      <c r="G241" s="220"/>
      <c r="H241" s="220"/>
      <c r="I241" s="220"/>
      <c r="J241" s="220"/>
      <c r="K241" s="220"/>
      <c r="L241" s="220"/>
      <c r="M241" s="220"/>
      <c r="N241" s="220"/>
      <c r="O241" s="220"/>
      <c r="P241" s="220"/>
      <c r="Q241" s="220"/>
      <c r="R241" s="220"/>
    </row>
    <row r="242" spans="1:18" x14ac:dyDescent="0.2">
      <c r="A242"/>
      <c r="B242"/>
      <c r="C242"/>
      <c r="D242"/>
      <c r="E242"/>
      <c r="F242"/>
      <c r="G242"/>
      <c r="H242"/>
      <c r="I242"/>
      <c r="J242"/>
      <c r="K242"/>
      <c r="L242"/>
      <c r="M242"/>
      <c r="N242"/>
      <c r="O242"/>
      <c r="P242"/>
      <c r="Q242"/>
    </row>
    <row r="243" spans="1:18" x14ac:dyDescent="0.2">
      <c r="A243"/>
      <c r="B243"/>
      <c r="C243" s="32"/>
      <c r="D243"/>
      <c r="E243"/>
      <c r="F243"/>
      <c r="G243"/>
      <c r="H243"/>
      <c r="I243"/>
      <c r="J243"/>
      <c r="K243"/>
      <c r="L243"/>
      <c r="M243"/>
      <c r="N243"/>
      <c r="O243"/>
      <c r="P243"/>
      <c r="Q243"/>
    </row>
    <row r="244" spans="1:18" x14ac:dyDescent="0.2">
      <c r="A244"/>
      <c r="B244"/>
      <c r="C244"/>
      <c r="D244"/>
      <c r="E244"/>
      <c r="F244"/>
      <c r="G244"/>
      <c r="H244"/>
      <c r="I244"/>
      <c r="J244"/>
      <c r="K244"/>
      <c r="L244"/>
      <c r="M244"/>
      <c r="N244"/>
      <c r="O244"/>
      <c r="P244"/>
      <c r="Q244"/>
    </row>
    <row r="245" spans="1:18" x14ac:dyDescent="0.2">
      <c r="A245"/>
      <c r="B245"/>
      <c r="C245"/>
      <c r="D245"/>
      <c r="E245"/>
      <c r="F245"/>
      <c r="G245"/>
      <c r="H245"/>
      <c r="I245"/>
      <c r="J245"/>
      <c r="K245"/>
      <c r="L245"/>
      <c r="M245"/>
      <c r="N245"/>
      <c r="O245"/>
      <c r="P245"/>
      <c r="Q245"/>
    </row>
    <row r="246" spans="1:18" x14ac:dyDescent="0.2">
      <c r="A246"/>
      <c r="B246"/>
      <c r="C246"/>
      <c r="D246"/>
      <c r="E246"/>
      <c r="F246"/>
      <c r="G246"/>
      <c r="H246"/>
      <c r="I246"/>
      <c r="J246"/>
      <c r="K246"/>
      <c r="L246"/>
      <c r="M246"/>
      <c r="N246"/>
      <c r="O246"/>
      <c r="P246"/>
      <c r="Q246"/>
    </row>
    <row r="247" spans="1:18" x14ac:dyDescent="0.2">
      <c r="A247"/>
      <c r="B247"/>
      <c r="C247"/>
      <c r="D247"/>
      <c r="E247"/>
      <c r="F247"/>
      <c r="G247"/>
      <c r="H247"/>
      <c r="I247"/>
      <c r="J247"/>
      <c r="K247"/>
      <c r="L247"/>
      <c r="M247"/>
      <c r="N247"/>
      <c r="O247"/>
      <c r="P247"/>
      <c r="Q247"/>
    </row>
    <row r="248" spans="1:18" x14ac:dyDescent="0.2">
      <c r="A248"/>
      <c r="B248"/>
      <c r="C248"/>
      <c r="D248"/>
      <c r="E248"/>
      <c r="F248"/>
      <c r="G248"/>
      <c r="H248"/>
      <c r="I248"/>
      <c r="J248"/>
      <c r="K248"/>
      <c r="L248"/>
      <c r="M248"/>
      <c r="N248"/>
      <c r="O248"/>
      <c r="P248"/>
      <c r="Q248"/>
    </row>
    <row r="249" spans="1:18" x14ac:dyDescent="0.2">
      <c r="A249"/>
      <c r="B249"/>
      <c r="C249"/>
      <c r="D249"/>
      <c r="E249"/>
      <c r="F249"/>
      <c r="G249"/>
      <c r="H249"/>
      <c r="I249"/>
      <c r="J249"/>
      <c r="K249"/>
      <c r="L249"/>
      <c r="M249"/>
      <c r="N249"/>
      <c r="O249"/>
      <c r="P249"/>
      <c r="Q249"/>
    </row>
    <row r="250" spans="1:18" x14ac:dyDescent="0.2">
      <c r="A250"/>
      <c r="B250"/>
      <c r="C250"/>
      <c r="D250"/>
      <c r="E250"/>
      <c r="F250"/>
      <c r="G250"/>
      <c r="H250"/>
      <c r="I250"/>
      <c r="J250"/>
      <c r="K250"/>
      <c r="L250"/>
      <c r="M250"/>
      <c r="N250"/>
      <c r="O250"/>
      <c r="P250"/>
      <c r="Q250"/>
    </row>
    <row r="251" spans="1:18" x14ac:dyDescent="0.2">
      <c r="A251"/>
      <c r="B251"/>
      <c r="C251"/>
      <c r="D251"/>
      <c r="E251"/>
      <c r="F251"/>
      <c r="G251"/>
      <c r="H251"/>
      <c r="I251"/>
      <c r="J251"/>
      <c r="K251"/>
      <c r="L251"/>
      <c r="M251"/>
      <c r="N251"/>
      <c r="O251"/>
      <c r="P251"/>
      <c r="Q251"/>
    </row>
    <row r="252" spans="1:18" x14ac:dyDescent="0.2">
      <c r="A252"/>
      <c r="B252"/>
      <c r="C252"/>
      <c r="D252"/>
      <c r="E252"/>
      <c r="F252"/>
      <c r="G252"/>
      <c r="H252"/>
      <c r="I252"/>
      <c r="J252"/>
      <c r="K252"/>
      <c r="L252"/>
      <c r="M252"/>
      <c r="N252"/>
      <c r="O252"/>
      <c r="P252"/>
      <c r="Q252"/>
    </row>
    <row r="253" spans="1:18" x14ac:dyDescent="0.2">
      <c r="A253"/>
      <c r="B253"/>
      <c r="C253"/>
      <c r="D253"/>
      <c r="E253"/>
      <c r="F253"/>
      <c r="G253"/>
      <c r="H253"/>
      <c r="I253"/>
      <c r="J253"/>
      <c r="K253"/>
      <c r="L253"/>
      <c r="M253"/>
      <c r="N253"/>
      <c r="O253"/>
      <c r="P253"/>
      <c r="Q253"/>
    </row>
    <row r="254" spans="1:18" x14ac:dyDescent="0.2">
      <c r="A254"/>
      <c r="B254"/>
      <c r="C254"/>
      <c r="D254"/>
      <c r="E254"/>
      <c r="F254"/>
      <c r="G254"/>
      <c r="H254"/>
      <c r="I254"/>
      <c r="J254"/>
      <c r="K254"/>
      <c r="L254"/>
      <c r="M254"/>
      <c r="N254"/>
      <c r="O254"/>
      <c r="P254"/>
      <c r="Q254"/>
    </row>
    <row r="255" spans="1:18" ht="6.75" customHeight="1" x14ac:dyDescent="0.2">
      <c r="A255"/>
      <c r="B255"/>
      <c r="C255"/>
      <c r="D255"/>
      <c r="E255"/>
      <c r="F255"/>
      <c r="G255"/>
      <c r="H255"/>
      <c r="I255"/>
      <c r="J255"/>
      <c r="K255"/>
      <c r="L255"/>
      <c r="M255"/>
      <c r="N255"/>
      <c r="O255"/>
      <c r="P255"/>
      <c r="Q255"/>
    </row>
    <row r="256" spans="1:18" ht="26.25" x14ac:dyDescent="0.4">
      <c r="A256"/>
      <c r="B256" s="36" t="s">
        <v>62</v>
      </c>
      <c r="C256" s="223"/>
      <c r="D256" s="223"/>
      <c r="E256" s="223"/>
      <c r="F256" s="223"/>
      <c r="G256" s="223"/>
      <c r="H256" s="223"/>
      <c r="I256" s="147"/>
      <c r="J256" s="23"/>
      <c r="K256" s="23"/>
      <c r="L256" s="222"/>
      <c r="M256" s="222"/>
      <c r="N256" s="222"/>
      <c r="O256" s="222"/>
      <c r="P256" s="23"/>
      <c r="Q256" s="23"/>
    </row>
    <row r="257" spans="1:19" x14ac:dyDescent="0.2">
      <c r="A257"/>
      <c r="B257"/>
      <c r="C257" s="152" t="s">
        <v>63</v>
      </c>
      <c r="D257" s="152"/>
      <c r="E257" s="152"/>
      <c r="F257" s="152"/>
      <c r="G257" s="152"/>
      <c r="I257" s="35"/>
      <c r="J257"/>
      <c r="K257"/>
      <c r="L257" s="221" t="s">
        <v>64</v>
      </c>
      <c r="M257" s="221"/>
      <c r="N257" s="221"/>
      <c r="O257" s="221"/>
      <c r="P257"/>
      <c r="Q257"/>
    </row>
    <row r="258" spans="1:19" x14ac:dyDescent="0.2">
      <c r="A258"/>
      <c r="B258"/>
      <c r="C258"/>
      <c r="D258"/>
      <c r="E258"/>
      <c r="F258"/>
      <c r="G258"/>
      <c r="H258"/>
      <c r="I258"/>
      <c r="J258"/>
      <c r="K258"/>
      <c r="L258"/>
      <c r="M258"/>
      <c r="N258"/>
      <c r="O258"/>
      <c r="P258"/>
      <c r="Q258"/>
    </row>
    <row r="259" spans="1:19" x14ac:dyDescent="0.2">
      <c r="A259"/>
      <c r="B259"/>
      <c r="C259"/>
      <c r="D259"/>
      <c r="E259"/>
      <c r="F259"/>
      <c r="G259"/>
      <c r="H259"/>
      <c r="I259"/>
      <c r="J259"/>
      <c r="K259"/>
    </row>
    <row r="260" spans="1:19" ht="21.75" customHeight="1" x14ac:dyDescent="0.25">
      <c r="A260"/>
      <c r="B260"/>
      <c r="C260"/>
      <c r="D260"/>
      <c r="E260"/>
      <c r="F260"/>
      <c r="G260"/>
      <c r="H260"/>
      <c r="I260"/>
      <c r="J260" s="214" t="s">
        <v>129</v>
      </c>
      <c r="K260" s="214"/>
      <c r="L260" s="214"/>
      <c r="M260" s="214"/>
      <c r="N260" s="214"/>
      <c r="O260" s="214"/>
      <c r="P260" s="214"/>
      <c r="Q260" s="214"/>
      <c r="R260" s="214"/>
      <c r="S260" s="143"/>
    </row>
    <row r="261" spans="1:19" ht="9.75" customHeight="1" x14ac:dyDescent="0.2">
      <c r="A261"/>
      <c r="B261"/>
      <c r="C261"/>
      <c r="D261"/>
      <c r="E261"/>
      <c r="F261"/>
      <c r="G261"/>
      <c r="H261"/>
      <c r="I261"/>
      <c r="J261" s="143"/>
      <c r="K261" s="143"/>
      <c r="L261" s="143"/>
      <c r="M261" s="143"/>
      <c r="N261" s="143"/>
      <c r="O261" s="143"/>
      <c r="P261" s="143"/>
      <c r="Q261" s="143"/>
      <c r="R261" s="143"/>
    </row>
    <row r="262" spans="1:19" ht="12.75" customHeight="1" x14ac:dyDescent="0.2">
      <c r="A262"/>
      <c r="B262" s="37" t="s">
        <v>98</v>
      </c>
      <c r="C262" s="37"/>
      <c r="D262" s="37"/>
      <c r="E262" s="37"/>
      <c r="F262" s="37"/>
      <c r="G262" s="37"/>
      <c r="I262" s="148"/>
      <c r="J262" s="143"/>
      <c r="K262" s="143"/>
      <c r="L262" s="143"/>
      <c r="M262" s="143"/>
      <c r="N262" s="143"/>
      <c r="O262" s="143"/>
      <c r="P262" s="143"/>
      <c r="Q262" s="143"/>
      <c r="R262" s="143"/>
    </row>
    <row r="263" spans="1:19" ht="11.25" customHeight="1" x14ac:dyDescent="0.2">
      <c r="B263" s="37" t="s">
        <v>65</v>
      </c>
      <c r="C263" s="37"/>
      <c r="D263" s="37"/>
      <c r="E263" s="37"/>
      <c r="F263" s="37"/>
      <c r="G263" s="37"/>
      <c r="I263" s="148"/>
    </row>
  </sheetData>
  <sheetProtection password="C041" sheet="1" selectLockedCells="1"/>
  <protectedRanges>
    <protectedRange sqref="M227:R239" name="Range11"/>
    <protectedRange sqref="B238:I239" name="Range10"/>
    <protectedRange sqref="C230:I232" name="Range9"/>
    <protectedRange sqref="D13:I15" name="Range8"/>
    <protectedRange sqref="D234:I236" name="Range7"/>
    <protectedRange sqref="C229" name="Range6"/>
    <protectedRange sqref="D228" name="Range5"/>
    <protectedRange sqref="C227" name="Range4"/>
    <protectedRange sqref="O17:R18" name="Range3"/>
    <protectedRange sqref="M13:R14" name="Range2"/>
    <protectedRange sqref="D13:I15" name="Range1"/>
  </protectedRanges>
  <mergeCells count="183">
    <mergeCell ref="L72:M72"/>
    <mergeCell ref="D70:F70"/>
    <mergeCell ref="H72:J72"/>
    <mergeCell ref="L70:N70"/>
    <mergeCell ref="B74:F74"/>
    <mergeCell ref="H70:J70"/>
    <mergeCell ref="H75:J75"/>
    <mergeCell ref="B72:F72"/>
    <mergeCell ref="L75:M75"/>
    <mergeCell ref="B54:R54"/>
    <mergeCell ref="M62:Q62"/>
    <mergeCell ref="D69:F69"/>
    <mergeCell ref="E45:T45"/>
    <mergeCell ref="B53:Q53"/>
    <mergeCell ref="L69:N69"/>
    <mergeCell ref="H69:J69"/>
    <mergeCell ref="B61:Q61"/>
    <mergeCell ref="D68:F68"/>
    <mergeCell ref="L66:N66"/>
    <mergeCell ref="D64:I64"/>
    <mergeCell ref="K64:L64"/>
    <mergeCell ref="M64:Q64"/>
    <mergeCell ref="H66:J66"/>
    <mergeCell ref="H68:J68"/>
    <mergeCell ref="L68:N68"/>
    <mergeCell ref="K17:N17"/>
    <mergeCell ref="O17:R17"/>
    <mergeCell ref="B22:L22"/>
    <mergeCell ref="L30:S30"/>
    <mergeCell ref="L27:N27"/>
    <mergeCell ref="H27:J27"/>
    <mergeCell ref="L29:N29"/>
    <mergeCell ref="B20:R21"/>
    <mergeCell ref="L26:N26"/>
    <mergeCell ref="L28:N28"/>
    <mergeCell ref="H28:J28"/>
    <mergeCell ref="H29:J29"/>
    <mergeCell ref="M233:R233"/>
    <mergeCell ref="H101:J101"/>
    <mergeCell ref="L101:M101"/>
    <mergeCell ref="N189:P189"/>
    <mergeCell ref="O186:P186"/>
    <mergeCell ref="O187:P187"/>
    <mergeCell ref="N196:P196"/>
    <mergeCell ref="N192:P192"/>
    <mergeCell ref="N194:P194"/>
    <mergeCell ref="D228:I228"/>
    <mergeCell ref="K228:L228"/>
    <mergeCell ref="M231:R231"/>
    <mergeCell ref="M228:R228"/>
    <mergeCell ref="C230:I230"/>
    <mergeCell ref="C229:I229"/>
    <mergeCell ref="K230:L230"/>
    <mergeCell ref="K229:L229"/>
    <mergeCell ref="C231:E231"/>
    <mergeCell ref="G231:I231"/>
    <mergeCell ref="C232:I232"/>
    <mergeCell ref="D217:G217"/>
    <mergeCell ref="D216:K216"/>
    <mergeCell ref="M227:R227"/>
    <mergeCell ref="H97:J97"/>
    <mergeCell ref="H88:J88"/>
    <mergeCell ref="L134:M134"/>
    <mergeCell ref="L104:M104"/>
    <mergeCell ref="L99:M99"/>
    <mergeCell ref="O108:Q108"/>
    <mergeCell ref="H104:J104"/>
    <mergeCell ref="D220:K220"/>
    <mergeCell ref="I219:K219"/>
    <mergeCell ref="E219:G219"/>
    <mergeCell ref="L136:M136"/>
    <mergeCell ref="D218:K218"/>
    <mergeCell ref="D215:K215"/>
    <mergeCell ref="L137:M137"/>
    <mergeCell ref="H192:J192"/>
    <mergeCell ref="B223:R223"/>
    <mergeCell ref="O110:Q110"/>
    <mergeCell ref="O106:Q106"/>
    <mergeCell ref="N193:P193"/>
    <mergeCell ref="L106:M106"/>
    <mergeCell ref="L108:M108"/>
    <mergeCell ref="O81:Q81"/>
    <mergeCell ref="O82:Q82"/>
    <mergeCell ref="O84:Q84"/>
    <mergeCell ref="O86:Q86"/>
    <mergeCell ref="L92:M92"/>
    <mergeCell ref="O80:Q80"/>
    <mergeCell ref="O77:Q77"/>
    <mergeCell ref="O92:Q92"/>
    <mergeCell ref="L97:M97"/>
    <mergeCell ref="O97:Q97"/>
    <mergeCell ref="L95:M95"/>
    <mergeCell ref="L90:M90"/>
    <mergeCell ref="O95:Q95"/>
    <mergeCell ref="L86:M86"/>
    <mergeCell ref="L88:M88"/>
    <mergeCell ref="L80:M80"/>
    <mergeCell ref="L81:M81"/>
    <mergeCell ref="H84:M84"/>
    <mergeCell ref="H81:J81"/>
    <mergeCell ref="H79:J79"/>
    <mergeCell ref="L82:M82"/>
    <mergeCell ref="L77:M77"/>
    <mergeCell ref="H86:J86"/>
    <mergeCell ref="L79:M79"/>
    <mergeCell ref="O76:Q76"/>
    <mergeCell ref="O79:Q79"/>
    <mergeCell ref="B77:F77"/>
    <mergeCell ref="B79:F79"/>
    <mergeCell ref="H77:J77"/>
    <mergeCell ref="B76:F76"/>
    <mergeCell ref="B80:F80"/>
    <mergeCell ref="H74:J74"/>
    <mergeCell ref="O74:Q74"/>
    <mergeCell ref="O75:Q75"/>
    <mergeCell ref="B75:F75"/>
    <mergeCell ref="H76:J76"/>
    <mergeCell ref="B9:R9"/>
    <mergeCell ref="M11:R11"/>
    <mergeCell ref="M13:R13"/>
    <mergeCell ref="M14:R14"/>
    <mergeCell ref="K14:L14"/>
    <mergeCell ref="D14:I14"/>
    <mergeCell ref="K13:L13"/>
    <mergeCell ref="D13:I13"/>
    <mergeCell ref="M235:R235"/>
    <mergeCell ref="M15:R15"/>
    <mergeCell ref="M16:R16"/>
    <mergeCell ref="O18:R18"/>
    <mergeCell ref="D15:I15"/>
    <mergeCell ref="D66:F66"/>
    <mergeCell ref="H26:J26"/>
    <mergeCell ref="D63:I63"/>
    <mergeCell ref="B24:R24"/>
    <mergeCell ref="B81:F81"/>
    <mergeCell ref="B82:F82"/>
    <mergeCell ref="H80:J80"/>
    <mergeCell ref="H82:J82"/>
    <mergeCell ref="O72:Q72"/>
    <mergeCell ref="L74:M74"/>
    <mergeCell ref="L76:M76"/>
    <mergeCell ref="O88:Q88"/>
    <mergeCell ref="O90:Q90"/>
    <mergeCell ref="B239:D239"/>
    <mergeCell ref="L135:M135"/>
    <mergeCell ref="F239:I239"/>
    <mergeCell ref="M229:R229"/>
    <mergeCell ref="L138:M138"/>
    <mergeCell ref="K227:L227"/>
    <mergeCell ref="I217:K217"/>
    <mergeCell ref="O104:Q104"/>
    <mergeCell ref="L110:M110"/>
    <mergeCell ref="O101:Q101"/>
    <mergeCell ref="O99:Q99"/>
    <mergeCell ref="M230:R230"/>
    <mergeCell ref="C227:I227"/>
    <mergeCell ref="H106:J106"/>
    <mergeCell ref="H108:J108"/>
    <mergeCell ref="B183:Q183"/>
    <mergeCell ref="B213:K213"/>
    <mergeCell ref="H110:J110"/>
    <mergeCell ref="H92:J92"/>
    <mergeCell ref="H99:J99"/>
    <mergeCell ref="H90:J90"/>
    <mergeCell ref="H95:J95"/>
    <mergeCell ref="J260:R260"/>
    <mergeCell ref="N234:R234"/>
    <mergeCell ref="N237:O237"/>
    <mergeCell ref="N238:R238"/>
    <mergeCell ref="N239:O239"/>
    <mergeCell ref="Q239:R239"/>
    <mergeCell ref="B241:R241"/>
    <mergeCell ref="L257:O257"/>
    <mergeCell ref="L256:O256"/>
    <mergeCell ref="Q237:R237"/>
    <mergeCell ref="C256:H256"/>
    <mergeCell ref="M236:R236"/>
    <mergeCell ref="F238:I238"/>
    <mergeCell ref="F237:I237"/>
    <mergeCell ref="B238:D238"/>
    <mergeCell ref="D236:I236"/>
    <mergeCell ref="D235:I235"/>
    <mergeCell ref="D234:I234"/>
  </mergeCells>
  <phoneticPr fontId="3" type="noConversion"/>
  <dataValidations count="2">
    <dataValidation type="list" allowBlank="1" showInputMessage="1" showErrorMessage="1" promptTitle="Term Options" prompt="Please type 36, 48 or 60 in this cell." sqref="O17:R17" xr:uid="{00000000-0002-0000-0200-000000000000}">
      <formula1>$T$11:$T$13</formula1>
    </dataValidation>
    <dataValidation type="list" allowBlank="1" showInputMessage="1" showErrorMessage="1" promptTitle="Deferral Options" prompt="Please type 30, 60 or 90 in this cell." sqref="O18" xr:uid="{00000000-0002-0000-0200-000001000000}">
      <formula1>$T$15:$T$17</formula1>
    </dataValidation>
  </dataValidations>
  <pageMargins left="0.25" right="0.25" top="0.75" bottom="0.75" header="0.3" footer="0.3"/>
  <pageSetup scale="91" fitToHeight="4" orientation="portrait"/>
  <headerFooter differentFirst="1" alignWithMargins="0">
    <oddFooter>&amp;R
&amp;7©2010 PSFS  NFL 5097</oddFooter>
  </headerFooter>
  <rowBreaks count="3" manualBreakCount="3">
    <brk id="59" max="16383" man="1"/>
    <brk id="116" max="16383" man="1"/>
    <brk id="206"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1"/>
    <pageSetUpPr fitToPage="1"/>
  </sheetPr>
  <dimension ref="B4:N59"/>
  <sheetViews>
    <sheetView showGridLines="0" topLeftCell="A13" zoomScale="75" zoomScaleNormal="100" workbookViewId="0">
      <selection activeCell="C190" sqref="C190:F190"/>
    </sheetView>
  </sheetViews>
  <sheetFormatPr defaultRowHeight="12.75" x14ac:dyDescent="0.2"/>
  <cols>
    <col min="1" max="1" width="2.28515625" customWidth="1"/>
    <col min="2" max="2" width="32.28515625" bestFit="1" customWidth="1"/>
    <col min="3" max="3" width="2.28515625" customWidth="1"/>
    <col min="4" max="4" width="30.7109375" customWidth="1"/>
    <col min="5" max="5" width="2.28515625" customWidth="1"/>
    <col min="6" max="6" width="30.7109375" customWidth="1"/>
    <col min="7" max="7" width="2.28515625" customWidth="1"/>
    <col min="8" max="8" width="30.7109375" customWidth="1"/>
    <col min="9" max="9" width="2.28515625" customWidth="1"/>
    <col min="10" max="10" width="30.7109375" customWidth="1"/>
  </cols>
  <sheetData>
    <row r="4" spans="2:14" ht="18" x14ac:dyDescent="0.25">
      <c r="I4" s="292"/>
      <c r="J4" s="293"/>
    </row>
    <row r="6" spans="2:14" ht="23.25" x14ac:dyDescent="0.35">
      <c r="B6" s="291"/>
      <c r="C6" s="291"/>
      <c r="D6" s="291"/>
      <c r="E6" s="291"/>
      <c r="F6" s="291"/>
      <c r="G6" s="291"/>
      <c r="H6" s="291"/>
      <c r="I6" s="18"/>
      <c r="J6" s="18"/>
      <c r="K6" s="18"/>
      <c r="L6" s="18"/>
      <c r="M6" s="18"/>
      <c r="N6" s="18"/>
    </row>
    <row r="7" spans="2:14" ht="20.25" customHeight="1" x14ac:dyDescent="0.25">
      <c r="B7" s="294" t="s">
        <v>94</v>
      </c>
      <c r="C7" s="294"/>
      <c r="D7" s="294"/>
      <c r="E7" s="294"/>
      <c r="F7" s="294"/>
      <c r="G7" s="294"/>
      <c r="H7" s="294"/>
      <c r="I7" s="294"/>
      <c r="J7" s="294"/>
      <c r="K7" s="90"/>
    </row>
    <row r="8" spans="2:14" ht="21" customHeight="1" x14ac:dyDescent="0.25">
      <c r="B8" s="17" t="s">
        <v>3</v>
      </c>
      <c r="C8" s="17"/>
      <c r="D8" s="78">
        <f>'Customer Info'!D24</f>
        <v>10000</v>
      </c>
      <c r="E8" s="17"/>
      <c r="H8" s="22" t="s">
        <v>16</v>
      </c>
      <c r="I8" s="17"/>
      <c r="J8" s="76">
        <f ca="1">NOW()</f>
        <v>45398.535725694448</v>
      </c>
    </row>
    <row r="9" spans="2:14" ht="18" x14ac:dyDescent="0.25">
      <c r="B9" s="17" t="s">
        <v>14</v>
      </c>
      <c r="C9" s="17"/>
      <c r="D9" s="77" t="str">
        <f>'Customer Info'!D23</f>
        <v>Ultrasound</v>
      </c>
      <c r="E9" s="17"/>
      <c r="H9" s="22" t="s">
        <v>17</v>
      </c>
      <c r="I9" s="17"/>
      <c r="J9" s="77" t="str">
        <f>'Customer Info'!D27</f>
        <v>BCF Technology USA</v>
      </c>
    </row>
    <row r="11" spans="2:14" ht="15" x14ac:dyDescent="0.2">
      <c r="B11" s="120" t="s">
        <v>15</v>
      </c>
      <c r="C11" s="20"/>
      <c r="D11" s="120" t="s">
        <v>96</v>
      </c>
      <c r="E11" s="20"/>
      <c r="F11" s="120" t="s">
        <v>77</v>
      </c>
      <c r="G11" s="3"/>
      <c r="H11" s="120" t="s">
        <v>78</v>
      </c>
      <c r="I11" s="20"/>
      <c r="J11" s="39"/>
    </row>
    <row r="12" spans="2:14" x14ac:dyDescent="0.2">
      <c r="B12" s="3"/>
      <c r="C12" s="3"/>
      <c r="D12" s="3"/>
      <c r="E12" s="3"/>
      <c r="F12" s="3"/>
      <c r="G12" s="3"/>
      <c r="H12" s="3"/>
    </row>
    <row r="13" spans="2:14" x14ac:dyDescent="0.2">
      <c r="B13" s="38" t="s">
        <v>6</v>
      </c>
      <c r="C13" s="3"/>
      <c r="D13" s="50">
        <f>RateTable!C6*$D$8</f>
        <v>315.7</v>
      </c>
      <c r="F13" s="50">
        <f>RateTable!E6*$D$8</f>
        <v>320.39999999999998</v>
      </c>
      <c r="H13" s="50">
        <f>RateTable!G6*$D$8</f>
        <v>325.5</v>
      </c>
      <c r="J13" s="50"/>
    </row>
    <row r="14" spans="2:14" x14ac:dyDescent="0.2">
      <c r="B14" s="38" t="s">
        <v>7</v>
      </c>
      <c r="C14" s="3"/>
      <c r="D14" s="50">
        <f>RateTable!C7*$D$8</f>
        <v>246.49999999999997</v>
      </c>
      <c r="F14" s="50">
        <f>RateTable!E7*$D$8</f>
        <v>250.8</v>
      </c>
      <c r="H14" s="50">
        <f>RateTable!G7*$D$8</f>
        <v>255.3</v>
      </c>
      <c r="J14" s="50"/>
    </row>
    <row r="15" spans="2:14" x14ac:dyDescent="0.2">
      <c r="B15" s="38" t="s">
        <v>8</v>
      </c>
      <c r="C15" s="3"/>
      <c r="D15" s="50">
        <f>RateTable!C8*$D$8</f>
        <v>205.2</v>
      </c>
      <c r="F15" s="50">
        <f>RateTable!E8*$D$8</f>
        <v>204.20000000000002</v>
      </c>
      <c r="H15" s="50">
        <f>RateTable!G8*$D$8</f>
        <v>213.4</v>
      </c>
      <c r="J15" s="50"/>
    </row>
    <row r="16" spans="2:14" hidden="1" x14ac:dyDescent="0.2">
      <c r="B16" s="38"/>
      <c r="C16" s="3"/>
      <c r="D16" s="51"/>
      <c r="F16" s="51"/>
      <c r="H16" s="52"/>
      <c r="J16" s="52"/>
    </row>
    <row r="18" spans="2:10" ht="15.75" x14ac:dyDescent="0.25">
      <c r="B18" s="299" t="s">
        <v>23</v>
      </c>
      <c r="C18" s="299"/>
      <c r="D18" s="299"/>
      <c r="E18" s="53"/>
      <c r="F18" s="19" t="s">
        <v>18</v>
      </c>
      <c r="G18" s="53"/>
      <c r="H18" s="19" t="s">
        <v>19</v>
      </c>
      <c r="I18" s="53"/>
      <c r="J18" s="19" t="s">
        <v>20</v>
      </c>
    </row>
    <row r="20" spans="2:10" s="97" customFormat="1" ht="15" x14ac:dyDescent="0.2">
      <c r="B20" s="295" t="s">
        <v>21</v>
      </c>
      <c r="C20" s="296"/>
      <c r="D20" s="297"/>
      <c r="F20" s="98">
        <v>10</v>
      </c>
      <c r="H20" s="99">
        <v>250</v>
      </c>
      <c r="J20" s="100">
        <f t="shared" ref="J20:J27" si="0">F20*H20</f>
        <v>2500</v>
      </c>
    </row>
    <row r="21" spans="2:10" s="97" customFormat="1" ht="15" x14ac:dyDescent="0.2">
      <c r="B21" s="295"/>
      <c r="C21" s="296"/>
      <c r="D21" s="297"/>
      <c r="F21" s="98"/>
      <c r="H21" s="99">
        <v>0</v>
      </c>
      <c r="J21" s="100">
        <f t="shared" si="0"/>
        <v>0</v>
      </c>
    </row>
    <row r="22" spans="2:10" s="97" customFormat="1" ht="15" x14ac:dyDescent="0.2">
      <c r="B22" s="295"/>
      <c r="C22" s="296"/>
      <c r="D22" s="297"/>
      <c r="F22" s="98"/>
      <c r="H22" s="99">
        <v>0</v>
      </c>
      <c r="J22" s="100">
        <f t="shared" si="0"/>
        <v>0</v>
      </c>
    </row>
    <row r="23" spans="2:10" s="97" customFormat="1" ht="15" x14ac:dyDescent="0.2">
      <c r="B23" s="295"/>
      <c r="C23" s="296"/>
      <c r="D23" s="297"/>
      <c r="F23" s="98"/>
      <c r="H23" s="99">
        <v>0</v>
      </c>
      <c r="J23" s="100">
        <f t="shared" si="0"/>
        <v>0</v>
      </c>
    </row>
    <row r="24" spans="2:10" s="97" customFormat="1" ht="15" x14ac:dyDescent="0.2">
      <c r="B24" s="295"/>
      <c r="C24" s="296"/>
      <c r="D24" s="297"/>
      <c r="F24" s="98"/>
      <c r="H24" s="99">
        <v>0</v>
      </c>
      <c r="J24" s="100">
        <f t="shared" si="0"/>
        <v>0</v>
      </c>
    </row>
    <row r="25" spans="2:10" s="97" customFormat="1" ht="15" x14ac:dyDescent="0.2">
      <c r="B25" s="295"/>
      <c r="C25" s="296"/>
      <c r="D25" s="297"/>
      <c r="F25" s="98"/>
      <c r="H25" s="99">
        <v>0</v>
      </c>
      <c r="J25" s="100">
        <f t="shared" si="0"/>
        <v>0</v>
      </c>
    </row>
    <row r="26" spans="2:10" s="97" customFormat="1" ht="15" x14ac:dyDescent="0.2">
      <c r="B26" s="295"/>
      <c r="C26" s="296"/>
      <c r="D26" s="297"/>
      <c r="F26" s="98"/>
      <c r="H26" s="99">
        <v>0</v>
      </c>
      <c r="J26" s="100">
        <f t="shared" si="0"/>
        <v>0</v>
      </c>
    </row>
    <row r="27" spans="2:10" s="97" customFormat="1" ht="15" x14ac:dyDescent="0.2">
      <c r="B27" s="295"/>
      <c r="C27" s="296"/>
      <c r="D27" s="297"/>
      <c r="F27" s="98"/>
      <c r="H27" s="99">
        <v>0</v>
      </c>
      <c r="J27" s="100">
        <f t="shared" si="0"/>
        <v>0</v>
      </c>
    </row>
    <row r="29" spans="2:10" hidden="1" x14ac:dyDescent="0.2"/>
    <row r="30" spans="2:10" ht="20.25" x14ac:dyDescent="0.3">
      <c r="D30" s="298" t="s">
        <v>22</v>
      </c>
      <c r="E30" s="298"/>
      <c r="F30" s="298"/>
      <c r="G30" s="298"/>
      <c r="H30" s="298"/>
      <c r="J30" s="54">
        <f>SUM(J20:J27)</f>
        <v>2500</v>
      </c>
    </row>
    <row r="32" spans="2:10" ht="15.75" x14ac:dyDescent="0.25">
      <c r="B32" s="121" t="s">
        <v>97</v>
      </c>
      <c r="C32" s="122"/>
      <c r="D32" s="123" t="s">
        <v>6</v>
      </c>
      <c r="E32" s="123"/>
      <c r="F32" s="123" t="s">
        <v>81</v>
      </c>
      <c r="G32" s="123"/>
      <c r="H32" s="123" t="s">
        <v>82</v>
      </c>
      <c r="J32" s="70"/>
    </row>
    <row r="33" spans="2:10" ht="15.75" x14ac:dyDescent="0.25">
      <c r="B33" s="92"/>
      <c r="C33" s="28"/>
      <c r="D33" s="28"/>
      <c r="E33" s="28"/>
      <c r="F33" s="28"/>
      <c r="G33" s="28"/>
      <c r="H33" s="28"/>
    </row>
    <row r="34" spans="2:10" ht="15.75" x14ac:dyDescent="0.25">
      <c r="B34" s="92" t="s">
        <v>24</v>
      </c>
      <c r="C34" s="28"/>
      <c r="D34" s="93">
        <f>$J$30-D13</f>
        <v>2184.3000000000002</v>
      </c>
      <c r="E34" s="28"/>
      <c r="F34" s="93">
        <f>$J$30-D14</f>
        <v>2253.5</v>
      </c>
      <c r="G34" s="28"/>
      <c r="H34" s="93">
        <f>$J$30-D15</f>
        <v>2294.8000000000002</v>
      </c>
      <c r="J34" s="71"/>
    </row>
    <row r="35" spans="2:10" ht="15.75" x14ac:dyDescent="0.25">
      <c r="B35" s="92"/>
      <c r="C35" s="28"/>
      <c r="D35" s="94"/>
      <c r="E35" s="28"/>
      <c r="F35" s="94"/>
      <c r="G35" s="28"/>
      <c r="H35" s="94"/>
    </row>
    <row r="36" spans="2:10" ht="15.75" x14ac:dyDescent="0.25">
      <c r="B36" s="92" t="s">
        <v>25</v>
      </c>
      <c r="C36" s="28"/>
      <c r="D36" s="93">
        <f>D34*12</f>
        <v>26211.600000000002</v>
      </c>
      <c r="E36" s="28"/>
      <c r="F36" s="93">
        <f>F34*12</f>
        <v>27042</v>
      </c>
      <c r="G36" s="28"/>
      <c r="H36" s="93">
        <f>H34*12</f>
        <v>27537.600000000002</v>
      </c>
      <c r="J36" s="71"/>
    </row>
    <row r="37" spans="2:10" ht="15.75" x14ac:dyDescent="0.25">
      <c r="B37" s="92"/>
      <c r="C37" s="28"/>
      <c r="D37" s="94"/>
      <c r="E37" s="28"/>
      <c r="F37" s="94"/>
      <c r="G37" s="28"/>
      <c r="H37" s="94"/>
    </row>
    <row r="38" spans="2:10" ht="15.75" x14ac:dyDescent="0.25">
      <c r="B38" s="92" t="s">
        <v>26</v>
      </c>
      <c r="C38" s="28"/>
      <c r="D38" s="93">
        <f>D36*3</f>
        <v>78634.8</v>
      </c>
      <c r="E38" s="28"/>
      <c r="F38" s="93">
        <f>F36*4</f>
        <v>108168</v>
      </c>
      <c r="G38" s="28"/>
      <c r="H38" s="93">
        <f>H36*5</f>
        <v>137688</v>
      </c>
      <c r="J38" s="71"/>
    </row>
    <row r="39" spans="2:10" ht="15.75" hidden="1" x14ac:dyDescent="0.25">
      <c r="B39" s="92"/>
      <c r="C39" s="28"/>
      <c r="D39" s="95"/>
      <c r="E39" s="28"/>
      <c r="F39" s="95"/>
      <c r="G39" s="28"/>
      <c r="H39" s="95"/>
      <c r="J39" s="21"/>
    </row>
    <row r="40" spans="2:10" ht="15" x14ac:dyDescent="0.2">
      <c r="B40" s="28"/>
      <c r="C40" s="28"/>
      <c r="D40" s="28"/>
      <c r="E40" s="28"/>
      <c r="F40" s="28"/>
      <c r="G40" s="28"/>
      <c r="H40" s="28"/>
    </row>
    <row r="41" spans="2:10" ht="15.75" x14ac:dyDescent="0.25">
      <c r="B41" s="121" t="s">
        <v>79</v>
      </c>
      <c r="C41" s="122"/>
      <c r="D41" s="123" t="s">
        <v>6</v>
      </c>
      <c r="E41" s="123"/>
      <c r="F41" s="123" t="s">
        <v>81</v>
      </c>
      <c r="G41" s="123"/>
      <c r="H41" s="123" t="s">
        <v>82</v>
      </c>
      <c r="J41" s="70"/>
    </row>
    <row r="42" spans="2:10" ht="15.75" x14ac:dyDescent="0.25">
      <c r="B42" s="92"/>
      <c r="C42" s="28"/>
      <c r="D42" s="28"/>
      <c r="E42" s="28"/>
      <c r="F42" s="28"/>
      <c r="G42" s="28"/>
      <c r="H42" s="28"/>
    </row>
    <row r="43" spans="2:10" ht="15.75" x14ac:dyDescent="0.25">
      <c r="B43" s="92" t="s">
        <v>24</v>
      </c>
      <c r="C43" s="28"/>
      <c r="D43" s="93">
        <f>$J$30-F13</f>
        <v>2179.6</v>
      </c>
      <c r="E43" s="94"/>
      <c r="F43" s="93">
        <f>$J$30-F14</f>
        <v>2249.1999999999998</v>
      </c>
      <c r="G43" s="94"/>
      <c r="H43" s="93">
        <f>$J$30-F15</f>
        <v>2295.8000000000002</v>
      </c>
      <c r="J43" s="71"/>
    </row>
    <row r="44" spans="2:10" ht="15.75" x14ac:dyDescent="0.25">
      <c r="B44" s="92"/>
      <c r="C44" s="28"/>
      <c r="D44" s="94"/>
      <c r="E44" s="94"/>
      <c r="F44" s="94"/>
      <c r="G44" s="94"/>
      <c r="H44" s="94"/>
    </row>
    <row r="45" spans="2:10" ht="15.75" x14ac:dyDescent="0.25">
      <c r="B45" s="92" t="s">
        <v>25</v>
      </c>
      <c r="C45" s="28"/>
      <c r="D45" s="93">
        <f>D43*12</f>
        <v>26155.199999999997</v>
      </c>
      <c r="E45" s="94"/>
      <c r="F45" s="93">
        <f>F43*12</f>
        <v>26990.399999999998</v>
      </c>
      <c r="G45" s="94"/>
      <c r="H45" s="93">
        <f>H43*12</f>
        <v>27549.600000000002</v>
      </c>
      <c r="J45" s="71"/>
    </row>
    <row r="46" spans="2:10" ht="15.75" x14ac:dyDescent="0.25">
      <c r="B46" s="92"/>
      <c r="C46" s="28"/>
      <c r="D46" s="94"/>
      <c r="E46" s="94"/>
      <c r="F46" s="96"/>
      <c r="G46" s="94"/>
      <c r="H46" s="94"/>
    </row>
    <row r="47" spans="2:10" ht="15.75" x14ac:dyDescent="0.25">
      <c r="B47" s="92" t="s">
        <v>26</v>
      </c>
      <c r="C47" s="28"/>
      <c r="D47" s="93">
        <f>D45*3</f>
        <v>78465.599999999991</v>
      </c>
      <c r="E47" s="94"/>
      <c r="F47" s="93">
        <f>F45*4</f>
        <v>107961.59999999999</v>
      </c>
      <c r="G47" s="94"/>
      <c r="H47" s="93">
        <f>H45*5</f>
        <v>137748</v>
      </c>
      <c r="J47" s="71"/>
    </row>
    <row r="48" spans="2:10" ht="15" hidden="1" x14ac:dyDescent="0.2">
      <c r="B48" s="28"/>
      <c r="C48" s="28"/>
      <c r="D48" s="28"/>
      <c r="E48" s="28"/>
      <c r="F48" s="28"/>
      <c r="G48" s="28"/>
      <c r="H48" s="28"/>
    </row>
    <row r="49" spans="2:10" ht="15" x14ac:dyDescent="0.2">
      <c r="B49" s="28"/>
      <c r="C49" s="28"/>
      <c r="D49" s="28"/>
      <c r="E49" s="28"/>
      <c r="F49" s="28"/>
      <c r="G49" s="28"/>
      <c r="H49" s="28"/>
    </row>
    <row r="50" spans="2:10" ht="15.75" x14ac:dyDescent="0.25">
      <c r="B50" s="121" t="s">
        <v>80</v>
      </c>
      <c r="C50" s="122"/>
      <c r="D50" s="123" t="s">
        <v>6</v>
      </c>
      <c r="E50" s="123"/>
      <c r="F50" s="123" t="s">
        <v>81</v>
      </c>
      <c r="G50" s="123"/>
      <c r="H50" s="123" t="s">
        <v>82</v>
      </c>
      <c r="J50" s="70"/>
    </row>
    <row r="51" spans="2:10" ht="15.75" x14ac:dyDescent="0.25">
      <c r="B51" s="92"/>
      <c r="C51" s="28"/>
      <c r="D51" s="28"/>
      <c r="E51" s="28"/>
      <c r="F51" s="28"/>
      <c r="G51" s="28"/>
      <c r="H51" s="28"/>
    </row>
    <row r="52" spans="2:10" ht="15.75" x14ac:dyDescent="0.25">
      <c r="B52" s="92" t="s">
        <v>24</v>
      </c>
      <c r="C52" s="28"/>
      <c r="D52" s="93">
        <f>$J$30-H13</f>
        <v>2174.5</v>
      </c>
      <c r="E52" s="94"/>
      <c r="F52" s="93">
        <f>$J$30-H14</f>
        <v>2244.6999999999998</v>
      </c>
      <c r="G52" s="94"/>
      <c r="H52" s="93">
        <f>$J$30-H15</f>
        <v>2286.6</v>
      </c>
      <c r="J52" s="71"/>
    </row>
    <row r="53" spans="2:10" ht="15.75" x14ac:dyDescent="0.25">
      <c r="B53" s="92"/>
      <c r="C53" s="28"/>
      <c r="D53" s="94"/>
      <c r="E53" s="94"/>
      <c r="F53" s="94"/>
      <c r="G53" s="94"/>
      <c r="H53" s="94"/>
    </row>
    <row r="54" spans="2:10" ht="15.75" x14ac:dyDescent="0.25">
      <c r="B54" s="92" t="s">
        <v>25</v>
      </c>
      <c r="C54" s="28"/>
      <c r="D54" s="93">
        <f>D52*12</f>
        <v>26094</v>
      </c>
      <c r="E54" s="94"/>
      <c r="F54" s="93">
        <f>F52*12</f>
        <v>26936.399999999998</v>
      </c>
      <c r="G54" s="94"/>
      <c r="H54" s="93">
        <f>H52*12</f>
        <v>27439.199999999997</v>
      </c>
      <c r="J54" s="71"/>
    </row>
    <row r="55" spans="2:10" ht="15.75" x14ac:dyDescent="0.25">
      <c r="B55" s="92"/>
      <c r="C55" s="28"/>
      <c r="D55" s="94"/>
      <c r="E55" s="94"/>
      <c r="F55" s="96"/>
      <c r="G55" s="94"/>
      <c r="H55" s="94"/>
    </row>
    <row r="56" spans="2:10" ht="15.75" x14ac:dyDescent="0.25">
      <c r="B56" s="92" t="s">
        <v>26</v>
      </c>
      <c r="C56" s="28"/>
      <c r="D56" s="93">
        <f>D54*3</f>
        <v>78282</v>
      </c>
      <c r="E56" s="94"/>
      <c r="F56" s="93">
        <f>F54*4</f>
        <v>107745.59999999999</v>
      </c>
      <c r="G56" s="94"/>
      <c r="H56" s="93">
        <f>H54*5</f>
        <v>137196</v>
      </c>
      <c r="J56" s="71"/>
    </row>
    <row r="57" spans="2:10" hidden="1" x14ac:dyDescent="0.2"/>
    <row r="59" spans="2:10" x14ac:dyDescent="0.2">
      <c r="F59" s="55"/>
    </row>
  </sheetData>
  <sheetProtection selectLockedCells="1"/>
  <mergeCells count="13">
    <mergeCell ref="B6:H6"/>
    <mergeCell ref="I4:J4"/>
    <mergeCell ref="B7:J7"/>
    <mergeCell ref="B23:D23"/>
    <mergeCell ref="D30:H30"/>
    <mergeCell ref="B18:D18"/>
    <mergeCell ref="B20:D20"/>
    <mergeCell ref="B21:D21"/>
    <mergeCell ref="B22:D22"/>
    <mergeCell ref="B27:D27"/>
    <mergeCell ref="B24:D24"/>
    <mergeCell ref="B25:D25"/>
    <mergeCell ref="B26:D26"/>
  </mergeCells>
  <phoneticPr fontId="27" type="noConversion"/>
  <printOptions horizontalCentered="1" verticalCentered="1"/>
  <pageMargins left="0.5" right="0.5" top="0.25" bottom="0.5" header="0.3" footer="0.3"/>
  <pageSetup scale="61" orientation="landscape" verticalDpi="400"/>
  <headerFooter alignWithMargins="0">
    <oddFooter>&amp;C14001 University Avenue
Clive, Iowa 50325-8258&amp;R
&amp;7©2007 PSFS  NFL 5847</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1"/>
    <pageSetUpPr fitToPage="1"/>
  </sheetPr>
  <dimension ref="B4:N59"/>
  <sheetViews>
    <sheetView showGridLines="0" topLeftCell="A16" zoomScale="75" zoomScaleNormal="100" workbookViewId="0">
      <selection activeCell="C190" sqref="C190:F190"/>
    </sheetView>
  </sheetViews>
  <sheetFormatPr defaultRowHeight="12.75" x14ac:dyDescent="0.2"/>
  <cols>
    <col min="1" max="1" width="2.28515625" customWidth="1"/>
    <col min="2" max="2" width="32.28515625" bestFit="1" customWidth="1"/>
    <col min="3" max="3" width="2.28515625" customWidth="1"/>
    <col min="4" max="4" width="30.7109375" customWidth="1"/>
    <col min="5" max="5" width="2.28515625" customWidth="1"/>
    <col min="6" max="6" width="30.7109375" customWidth="1"/>
    <col min="7" max="7" width="2.28515625" customWidth="1"/>
    <col min="8" max="8" width="30.7109375" customWidth="1"/>
    <col min="9" max="9" width="2.28515625" customWidth="1"/>
    <col min="10" max="10" width="30.7109375" customWidth="1"/>
  </cols>
  <sheetData>
    <row r="4" spans="2:14" ht="18" x14ac:dyDescent="0.25">
      <c r="I4" s="292"/>
      <c r="J4" s="293"/>
    </row>
    <row r="6" spans="2:14" ht="23.25" x14ac:dyDescent="0.35">
      <c r="B6" s="291"/>
      <c r="C6" s="291"/>
      <c r="D6" s="291"/>
      <c r="E6" s="291"/>
      <c r="F6" s="291"/>
      <c r="G6" s="291"/>
      <c r="H6" s="291"/>
      <c r="I6" s="18"/>
      <c r="J6" s="18"/>
      <c r="K6" s="18"/>
      <c r="L6" s="18"/>
      <c r="M6" s="18"/>
      <c r="N6" s="18"/>
    </row>
    <row r="7" spans="2:14" ht="18" x14ac:dyDescent="0.25">
      <c r="B7" s="294" t="s">
        <v>94</v>
      </c>
      <c r="C7" s="294"/>
      <c r="D7" s="294"/>
      <c r="E7" s="294"/>
      <c r="F7" s="294"/>
      <c r="G7" s="294"/>
      <c r="H7" s="294"/>
      <c r="I7" s="294"/>
      <c r="J7" s="294"/>
    </row>
    <row r="8" spans="2:14" ht="18" x14ac:dyDescent="0.25">
      <c r="B8" s="17" t="s">
        <v>3</v>
      </c>
      <c r="C8" s="17"/>
      <c r="D8" s="78">
        <f>'Customer Info'!D24</f>
        <v>10000</v>
      </c>
      <c r="E8" s="17"/>
      <c r="H8" s="22" t="s">
        <v>16</v>
      </c>
      <c r="I8" s="17"/>
      <c r="J8" s="76">
        <f ca="1">NOW()</f>
        <v>45398.535725694448</v>
      </c>
    </row>
    <row r="9" spans="2:14" ht="18" x14ac:dyDescent="0.25">
      <c r="B9" s="17" t="s">
        <v>14</v>
      </c>
      <c r="C9" s="17"/>
      <c r="D9" s="77" t="str">
        <f>'Customer Info'!D23</f>
        <v>Ultrasound</v>
      </c>
      <c r="E9" s="17"/>
      <c r="H9" s="22" t="s">
        <v>17</v>
      </c>
      <c r="I9" s="17"/>
      <c r="J9" s="77" t="str">
        <f>'Customer Info'!D27</f>
        <v>BCF Technology USA</v>
      </c>
    </row>
    <row r="11" spans="2:14" ht="15.75" x14ac:dyDescent="0.25">
      <c r="B11" s="123" t="s">
        <v>90</v>
      </c>
      <c r="C11" s="84"/>
      <c r="D11" s="301" t="s">
        <v>100</v>
      </c>
      <c r="E11" s="301"/>
      <c r="F11" s="301"/>
      <c r="G11" s="85"/>
      <c r="H11" s="301" t="s">
        <v>89</v>
      </c>
      <c r="I11" s="301"/>
      <c r="J11" s="301"/>
    </row>
    <row r="13" spans="2:14" s="97" customFormat="1" ht="15.75" x14ac:dyDescent="0.25">
      <c r="B13" s="101" t="s">
        <v>8</v>
      </c>
      <c r="D13" s="102" t="s">
        <v>85</v>
      </c>
      <c r="F13" s="102" t="s">
        <v>86</v>
      </c>
      <c r="G13" s="103"/>
      <c r="H13" s="102" t="s">
        <v>88</v>
      </c>
      <c r="J13" s="102" t="s">
        <v>87</v>
      </c>
    </row>
    <row r="14" spans="2:14" s="97" customFormat="1" ht="15.75" x14ac:dyDescent="0.25">
      <c r="D14" s="104" t="e">
        <f>Proposal!#REF!</f>
        <v>#REF!</v>
      </c>
      <c r="F14" s="105" t="e">
        <f>Proposal!#REF!</f>
        <v>#REF!</v>
      </c>
      <c r="G14" s="106"/>
      <c r="H14" s="107" t="e">
        <f>Proposal!#REF!</f>
        <v>#REF!</v>
      </c>
      <c r="J14" s="105" t="e">
        <f>Proposal!#REF!</f>
        <v>#REF!</v>
      </c>
    </row>
    <row r="15" spans="2:14" x14ac:dyDescent="0.2">
      <c r="B15" s="38"/>
      <c r="C15" s="3"/>
      <c r="D15" s="50"/>
      <c r="F15" s="50"/>
      <c r="H15" s="50"/>
      <c r="J15" s="50"/>
    </row>
    <row r="16" spans="2:14" x14ac:dyDescent="0.2">
      <c r="B16" s="38"/>
      <c r="C16" s="3"/>
      <c r="D16" s="51"/>
      <c r="F16" s="51"/>
      <c r="H16" s="52"/>
      <c r="J16" s="52"/>
    </row>
    <row r="18" spans="2:10" s="97" customFormat="1" ht="15.75" x14ac:dyDescent="0.25">
      <c r="B18" s="300" t="s">
        <v>23</v>
      </c>
      <c r="C18" s="300"/>
      <c r="D18" s="300"/>
      <c r="E18" s="101"/>
      <c r="F18" s="108" t="s">
        <v>18</v>
      </c>
      <c r="G18" s="101"/>
      <c r="H18" s="108" t="s">
        <v>19</v>
      </c>
      <c r="I18" s="101"/>
      <c r="J18" s="108" t="s">
        <v>20</v>
      </c>
    </row>
    <row r="19" spans="2:10" s="97" customFormat="1" ht="15" x14ac:dyDescent="0.2"/>
    <row r="20" spans="2:10" s="97" customFormat="1" ht="15" x14ac:dyDescent="0.2">
      <c r="B20" s="295" t="s">
        <v>21</v>
      </c>
      <c r="C20" s="296"/>
      <c r="D20" s="297"/>
      <c r="F20" s="98">
        <v>10</v>
      </c>
      <c r="H20" s="99">
        <v>250</v>
      </c>
      <c r="J20" s="100">
        <f t="shared" ref="J20:J27" si="0">F20*H20</f>
        <v>2500</v>
      </c>
    </row>
    <row r="21" spans="2:10" s="97" customFormat="1" ht="15" x14ac:dyDescent="0.2">
      <c r="B21" s="295"/>
      <c r="C21" s="296"/>
      <c r="D21" s="297"/>
      <c r="F21" s="98"/>
      <c r="H21" s="99">
        <v>0</v>
      </c>
      <c r="J21" s="100">
        <f t="shared" si="0"/>
        <v>0</v>
      </c>
    </row>
    <row r="22" spans="2:10" s="97" customFormat="1" ht="15" x14ac:dyDescent="0.2">
      <c r="B22" s="295"/>
      <c r="C22" s="296"/>
      <c r="D22" s="297"/>
      <c r="F22" s="98"/>
      <c r="H22" s="99">
        <v>0</v>
      </c>
      <c r="J22" s="100">
        <f t="shared" si="0"/>
        <v>0</v>
      </c>
    </row>
    <row r="23" spans="2:10" s="97" customFormat="1" ht="15" x14ac:dyDescent="0.2">
      <c r="B23" s="295"/>
      <c r="C23" s="296"/>
      <c r="D23" s="297"/>
      <c r="F23" s="98"/>
      <c r="H23" s="99">
        <v>0</v>
      </c>
      <c r="J23" s="100">
        <f t="shared" si="0"/>
        <v>0</v>
      </c>
    </row>
    <row r="24" spans="2:10" s="97" customFormat="1" ht="15" x14ac:dyDescent="0.2">
      <c r="B24" s="295"/>
      <c r="C24" s="296"/>
      <c r="D24" s="297"/>
      <c r="F24" s="98"/>
      <c r="H24" s="99">
        <v>0</v>
      </c>
      <c r="J24" s="100">
        <f t="shared" si="0"/>
        <v>0</v>
      </c>
    </row>
    <row r="25" spans="2:10" s="97" customFormat="1" ht="15" x14ac:dyDescent="0.2">
      <c r="B25" s="295"/>
      <c r="C25" s="296"/>
      <c r="D25" s="297"/>
      <c r="F25" s="98"/>
      <c r="H25" s="99">
        <v>0</v>
      </c>
      <c r="J25" s="100">
        <f t="shared" si="0"/>
        <v>0</v>
      </c>
    </row>
    <row r="26" spans="2:10" s="97" customFormat="1" ht="15" x14ac:dyDescent="0.2">
      <c r="B26" s="295"/>
      <c r="C26" s="296"/>
      <c r="D26" s="297"/>
      <c r="F26" s="98"/>
      <c r="H26" s="99">
        <v>0</v>
      </c>
      <c r="J26" s="100">
        <f t="shared" si="0"/>
        <v>0</v>
      </c>
    </row>
    <row r="27" spans="2:10" s="97" customFormat="1" ht="15" x14ac:dyDescent="0.2">
      <c r="B27" s="295"/>
      <c r="C27" s="296"/>
      <c r="D27" s="297"/>
      <c r="F27" s="98"/>
      <c r="H27" s="99">
        <v>0</v>
      </c>
      <c r="J27" s="100">
        <f t="shared" si="0"/>
        <v>0</v>
      </c>
    </row>
    <row r="28" spans="2:10" s="97" customFormat="1" ht="15" x14ac:dyDescent="0.2"/>
    <row r="30" spans="2:10" ht="20.25" x14ac:dyDescent="0.3">
      <c r="D30" s="298" t="s">
        <v>22</v>
      </c>
      <c r="E30" s="298"/>
      <c r="F30" s="298"/>
      <c r="G30" s="298"/>
      <c r="H30" s="298"/>
      <c r="J30" s="54">
        <f>SUM(J20:J27)</f>
        <v>2500</v>
      </c>
    </row>
    <row r="32" spans="2:10" s="97" customFormat="1" ht="15.75" x14ac:dyDescent="0.25">
      <c r="B32" s="124" t="s">
        <v>101</v>
      </c>
      <c r="C32" s="125"/>
      <c r="D32" s="126" t="s">
        <v>85</v>
      </c>
      <c r="E32" s="126"/>
      <c r="F32" s="126" t="s">
        <v>86</v>
      </c>
      <c r="G32" s="109"/>
      <c r="H32" s="109"/>
      <c r="J32" s="110"/>
    </row>
    <row r="33" spans="2:10" s="97" customFormat="1" ht="15.75" x14ac:dyDescent="0.25">
      <c r="B33" s="111"/>
    </row>
    <row r="34" spans="2:10" s="97" customFormat="1" ht="15.75" x14ac:dyDescent="0.25">
      <c r="B34" s="111" t="s">
        <v>24</v>
      </c>
      <c r="D34" s="112" t="e">
        <f>$J$30-D14</f>
        <v>#REF!</v>
      </c>
      <c r="E34" s="113"/>
      <c r="F34" s="112" t="e">
        <f>$J$30-F14</f>
        <v>#REF!</v>
      </c>
      <c r="H34" s="114"/>
      <c r="J34" s="114"/>
    </row>
    <row r="35" spans="2:10" s="97" customFormat="1" ht="15.75" x14ac:dyDescent="0.25">
      <c r="B35" s="111"/>
      <c r="D35" s="113"/>
      <c r="E35" s="113"/>
      <c r="F35" s="113"/>
    </row>
    <row r="36" spans="2:10" s="97" customFormat="1" ht="15.75" x14ac:dyDescent="0.25">
      <c r="B36" s="111" t="s">
        <v>25</v>
      </c>
      <c r="D36" s="115"/>
      <c r="E36" s="113"/>
      <c r="F36" s="112" t="e">
        <f>F34*12</f>
        <v>#REF!</v>
      </c>
      <c r="H36" s="114"/>
      <c r="J36" s="114"/>
    </row>
    <row r="37" spans="2:10" s="97" customFormat="1" ht="15.75" x14ac:dyDescent="0.25">
      <c r="B37" s="111"/>
      <c r="D37" s="113"/>
      <c r="E37" s="113"/>
      <c r="F37" s="113"/>
    </row>
    <row r="38" spans="2:10" s="97" customFormat="1" ht="15.75" x14ac:dyDescent="0.25">
      <c r="B38" s="111" t="s">
        <v>26</v>
      </c>
      <c r="D38" s="115"/>
      <c r="E38" s="113"/>
      <c r="F38" s="112" t="e">
        <f>F36*4+D34+(F34*6)</f>
        <v>#REF!</v>
      </c>
      <c r="H38" s="114"/>
      <c r="J38" s="114"/>
    </row>
    <row r="39" spans="2:10" s="97" customFormat="1" ht="15.75" x14ac:dyDescent="0.25">
      <c r="B39" s="111"/>
      <c r="D39" s="116"/>
      <c r="F39" s="116"/>
      <c r="H39" s="116"/>
      <c r="J39" s="116"/>
    </row>
    <row r="40" spans="2:10" s="97" customFormat="1" ht="15" x14ac:dyDescent="0.2"/>
    <row r="41" spans="2:10" s="97" customFormat="1" ht="15.75" x14ac:dyDescent="0.25">
      <c r="B41" s="124" t="s">
        <v>91</v>
      </c>
      <c r="C41" s="125"/>
      <c r="D41" s="126" t="s">
        <v>88</v>
      </c>
      <c r="E41" s="126"/>
      <c r="F41" s="126" t="s">
        <v>87</v>
      </c>
      <c r="G41" s="109"/>
      <c r="H41" s="109"/>
      <c r="J41" s="110"/>
    </row>
    <row r="42" spans="2:10" s="97" customFormat="1" ht="15.75" x14ac:dyDescent="0.25">
      <c r="B42" s="111"/>
    </row>
    <row r="43" spans="2:10" s="97" customFormat="1" ht="15.75" x14ac:dyDescent="0.25">
      <c r="B43" s="111" t="s">
        <v>24</v>
      </c>
      <c r="D43" s="112" t="e">
        <f>$J$30-H14</f>
        <v>#REF!</v>
      </c>
      <c r="E43" s="113"/>
      <c r="F43" s="112" t="e">
        <f>$J$30-J14</f>
        <v>#REF!</v>
      </c>
      <c r="H43" s="114"/>
      <c r="J43" s="114"/>
    </row>
    <row r="44" spans="2:10" s="97" customFormat="1" ht="15.75" x14ac:dyDescent="0.25">
      <c r="B44" s="111"/>
      <c r="D44" s="113"/>
      <c r="E44" s="113"/>
      <c r="F44" s="113"/>
    </row>
    <row r="45" spans="2:10" s="97" customFormat="1" ht="15.75" x14ac:dyDescent="0.25">
      <c r="B45" s="111" t="s">
        <v>25</v>
      </c>
      <c r="D45" s="112" t="e">
        <f>D43*12</f>
        <v>#REF!</v>
      </c>
      <c r="E45" s="113"/>
      <c r="F45" s="112" t="e">
        <f>F43*12</f>
        <v>#REF!</v>
      </c>
      <c r="H45" s="114"/>
      <c r="J45" s="114"/>
    </row>
    <row r="46" spans="2:10" s="97" customFormat="1" ht="15.75" x14ac:dyDescent="0.25">
      <c r="B46" s="111"/>
      <c r="D46" s="113"/>
      <c r="E46" s="113"/>
      <c r="F46" s="115"/>
    </row>
    <row r="47" spans="2:10" s="97" customFormat="1" ht="15.75" x14ac:dyDescent="0.25">
      <c r="B47" s="111" t="s">
        <v>26</v>
      </c>
      <c r="D47" s="115"/>
      <c r="E47" s="113"/>
      <c r="F47" s="112" t="e">
        <f>F45*4+D45</f>
        <v>#REF!</v>
      </c>
      <c r="H47" s="114"/>
      <c r="J47" s="114"/>
    </row>
    <row r="48" spans="2:10" s="97" customFormat="1" ht="15" x14ac:dyDescent="0.2"/>
    <row r="50" spans="2:10" ht="15" x14ac:dyDescent="0.25">
      <c r="B50" s="86"/>
      <c r="C50" s="87"/>
      <c r="D50" s="88"/>
      <c r="E50" s="88"/>
      <c r="F50" s="88"/>
      <c r="G50" s="88"/>
      <c r="H50" s="88"/>
      <c r="J50" s="70"/>
    </row>
    <row r="51" spans="2:10" x14ac:dyDescent="0.2">
      <c r="B51" s="32"/>
    </row>
    <row r="52" spans="2:10" x14ac:dyDescent="0.2">
      <c r="B52" s="32"/>
      <c r="D52" s="71"/>
      <c r="F52" s="71"/>
      <c r="H52" s="71"/>
      <c r="J52" s="71"/>
    </row>
    <row r="53" spans="2:10" x14ac:dyDescent="0.2">
      <c r="B53" s="32"/>
    </row>
    <row r="54" spans="2:10" x14ac:dyDescent="0.2">
      <c r="B54" s="32"/>
      <c r="D54" s="71"/>
      <c r="F54" s="71"/>
      <c r="H54" s="71"/>
      <c r="J54" s="71"/>
    </row>
    <row r="55" spans="2:10" x14ac:dyDescent="0.2">
      <c r="B55" s="32"/>
      <c r="F55" s="71"/>
    </row>
    <row r="56" spans="2:10" x14ac:dyDescent="0.2">
      <c r="B56" s="32"/>
      <c r="D56" s="71"/>
      <c r="F56" s="71"/>
      <c r="H56" s="71"/>
      <c r="J56" s="71"/>
    </row>
    <row r="59" spans="2:10" x14ac:dyDescent="0.2">
      <c r="F59" s="55"/>
    </row>
  </sheetData>
  <sheetProtection password="C0A1" sheet="1" objects="1" scenarios="1" selectLockedCells="1"/>
  <mergeCells count="15">
    <mergeCell ref="I4:J4"/>
    <mergeCell ref="B6:H6"/>
    <mergeCell ref="D11:F11"/>
    <mergeCell ref="H11:J11"/>
    <mergeCell ref="B7:J7"/>
    <mergeCell ref="B27:D27"/>
    <mergeCell ref="B26:D26"/>
    <mergeCell ref="D30:H30"/>
    <mergeCell ref="B18:D18"/>
    <mergeCell ref="B20:D20"/>
    <mergeCell ref="B21:D21"/>
    <mergeCell ref="B22:D22"/>
    <mergeCell ref="B23:D23"/>
    <mergeCell ref="B24:D24"/>
    <mergeCell ref="B25:D25"/>
  </mergeCells>
  <phoneticPr fontId="27" type="noConversion"/>
  <printOptions horizontalCentered="1" verticalCentered="1"/>
  <pageMargins left="0.5" right="0.5" top="0.25" bottom="0.5" header="0.3" footer="0.3"/>
  <pageSetup scale="58" orientation="landscape" verticalDpi="400"/>
  <headerFooter alignWithMargins="0">
    <oddFooter>&amp;C14001 University Avenue
Clive, Iowa 50325-8258&amp;R
&amp;7©2007 PSFS  NFL 5847</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51"/>
    <pageSetUpPr fitToPage="1"/>
  </sheetPr>
  <dimension ref="C1:K48"/>
  <sheetViews>
    <sheetView showGridLines="0" topLeftCell="A4" workbookViewId="0">
      <selection activeCell="C190" sqref="C190:F190"/>
    </sheetView>
  </sheetViews>
  <sheetFormatPr defaultColWidth="9.28515625" defaultRowHeight="12.75" x14ac:dyDescent="0.2"/>
  <cols>
    <col min="1" max="1" width="2.5703125" customWidth="1"/>
    <col min="2" max="2" width="2.42578125" customWidth="1"/>
    <col min="3" max="3" width="28.7109375" bestFit="1" customWidth="1"/>
    <col min="8" max="8" width="15.28515625" customWidth="1"/>
    <col min="9" max="9" width="4.7109375" customWidth="1"/>
    <col min="10" max="10" width="11.42578125" customWidth="1"/>
    <col min="11" max="11" width="7.28515625" customWidth="1"/>
  </cols>
  <sheetData>
    <row r="1" spans="8:11" ht="10.5" customHeight="1" x14ac:dyDescent="0.2"/>
    <row r="4" spans="8:11" ht="15.75" x14ac:dyDescent="0.25">
      <c r="H4" s="305"/>
      <c r="I4" s="306"/>
      <c r="J4" s="306"/>
      <c r="K4" s="306"/>
    </row>
    <row r="5" spans="8:11" ht="15.75" x14ac:dyDescent="0.25">
      <c r="H5" s="305"/>
      <c r="I5" s="306"/>
      <c r="J5" s="306"/>
      <c r="K5" s="306"/>
    </row>
    <row r="20" spans="3:11" ht="15.75" x14ac:dyDescent="0.25">
      <c r="C20" s="91" t="s">
        <v>66</v>
      </c>
      <c r="D20" s="28"/>
      <c r="E20" s="28"/>
      <c r="F20" s="28"/>
      <c r="G20" s="28"/>
      <c r="H20" s="28"/>
      <c r="I20" s="28"/>
      <c r="J20" s="28"/>
      <c r="K20" s="28"/>
    </row>
    <row r="21" spans="3:11" ht="15" x14ac:dyDescent="0.2">
      <c r="C21" s="28" t="s">
        <v>11</v>
      </c>
      <c r="D21" s="28"/>
      <c r="E21" s="28"/>
      <c r="F21" s="28"/>
      <c r="G21" s="28"/>
      <c r="H21" s="28"/>
      <c r="I21" s="303">
        <f>'Customer Info'!D24</f>
        <v>10000</v>
      </c>
      <c r="J21" s="303"/>
      <c r="K21" s="28"/>
    </row>
    <row r="22" spans="3:11" ht="15" x14ac:dyDescent="0.2">
      <c r="C22" s="28" t="s">
        <v>12</v>
      </c>
      <c r="D22" s="28"/>
      <c r="E22" s="28"/>
      <c r="F22" s="28"/>
      <c r="G22" s="28"/>
      <c r="H22" s="28"/>
      <c r="I22" s="303">
        <f>IF(I21&lt;250000,I21,250000)</f>
        <v>10000</v>
      </c>
      <c r="J22" s="303"/>
      <c r="K22" s="28"/>
    </row>
    <row r="23" spans="3:11" ht="15.75" x14ac:dyDescent="0.25">
      <c r="C23" s="28" t="s">
        <v>13</v>
      </c>
      <c r="D23" s="28"/>
      <c r="E23" s="28"/>
      <c r="F23" s="28"/>
      <c r="G23" s="28"/>
      <c r="H23" s="28"/>
      <c r="I23" s="304">
        <v>0.4</v>
      </c>
      <c r="J23" s="304"/>
      <c r="K23" s="28"/>
    </row>
    <row r="24" spans="3:11" ht="15" x14ac:dyDescent="0.2">
      <c r="C24" s="28" t="s">
        <v>33</v>
      </c>
      <c r="D24" s="28"/>
      <c r="E24" s="28"/>
      <c r="F24" s="28"/>
      <c r="G24" s="28"/>
      <c r="H24" s="28"/>
      <c r="I24" s="307">
        <f>I23*I22</f>
        <v>4000</v>
      </c>
      <c r="J24" s="307"/>
      <c r="K24" s="28"/>
    </row>
    <row r="25" spans="3:11" ht="15" x14ac:dyDescent="0.2">
      <c r="C25" s="28" t="s">
        <v>34</v>
      </c>
      <c r="D25" s="28"/>
      <c r="E25" s="28"/>
      <c r="F25" s="28"/>
      <c r="G25" s="28"/>
      <c r="H25" s="28"/>
      <c r="I25" s="302">
        <f>I24</f>
        <v>4000</v>
      </c>
      <c r="J25" s="302"/>
      <c r="K25" s="28"/>
    </row>
    <row r="48" spans="4:4" x14ac:dyDescent="0.2">
      <c r="D48" s="27"/>
    </row>
  </sheetData>
  <sheetProtection selectLockedCells="1"/>
  <mergeCells count="7">
    <mergeCell ref="I25:J25"/>
    <mergeCell ref="I22:J22"/>
    <mergeCell ref="I23:J23"/>
    <mergeCell ref="H4:K4"/>
    <mergeCell ref="H5:K5"/>
    <mergeCell ref="I21:J21"/>
    <mergeCell ref="I24:J24"/>
  </mergeCells>
  <phoneticPr fontId="27" type="noConversion"/>
  <pageMargins left="0.5" right="0.5" top="0.25" bottom="0.5" header="0.3" footer="0.3"/>
  <pageSetup scale="83" orientation="portrait" verticalDpi="400"/>
  <headerFooter>
    <oddFooter>&amp;C14001 University Avenue
Clive, Iowa 50325-8258
&amp;R&amp;7
©2007 PSFS  NFL 5847</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1"/>
    <pageSetUpPr fitToPage="1"/>
  </sheetPr>
  <dimension ref="C1:L64"/>
  <sheetViews>
    <sheetView showGridLines="0" topLeftCell="A10" zoomScaleNormal="100" workbookViewId="0">
      <selection activeCell="C190" sqref="C190:F190"/>
    </sheetView>
  </sheetViews>
  <sheetFormatPr defaultColWidth="9.28515625" defaultRowHeight="12.75" x14ac:dyDescent="0.2"/>
  <cols>
    <col min="1" max="2" width="2.5703125" customWidth="1"/>
    <col min="3" max="3" width="19.42578125" customWidth="1"/>
    <col min="4" max="4" width="13.7109375" customWidth="1"/>
    <col min="5" max="5" width="4.7109375" bestFit="1" customWidth="1"/>
    <col min="6" max="6" width="14.28515625" customWidth="1"/>
    <col min="7" max="7" width="1.7109375" customWidth="1"/>
    <col min="8" max="8" width="19.7109375" customWidth="1"/>
    <col min="9" max="9" width="14.42578125" customWidth="1"/>
    <col min="10" max="10" width="4.7109375" customWidth="1"/>
    <col min="11" max="11" width="15.5703125" customWidth="1"/>
    <col min="12" max="12" width="3.5703125" customWidth="1"/>
  </cols>
  <sheetData>
    <row r="1" ht="10.5" customHeight="1" x14ac:dyDescent="0.2"/>
    <row r="17" spans="3:11" ht="18" customHeight="1" x14ac:dyDescent="0.4">
      <c r="C17" s="267" t="s">
        <v>67</v>
      </c>
      <c r="D17" s="267"/>
      <c r="E17" s="267"/>
      <c r="F17" s="267"/>
      <c r="G17" s="267"/>
      <c r="H17" s="267"/>
      <c r="I17" s="267"/>
      <c r="J17" s="267"/>
      <c r="K17" s="267"/>
    </row>
    <row r="18" spans="3:11" ht="18" customHeight="1" x14ac:dyDescent="0.4">
      <c r="C18" s="267" t="s">
        <v>83</v>
      </c>
      <c r="D18" s="267"/>
      <c r="E18" s="267"/>
      <c r="F18" s="267"/>
      <c r="G18" s="267"/>
      <c r="H18" s="267"/>
      <c r="I18" s="267"/>
      <c r="J18" s="267"/>
      <c r="K18" s="267"/>
    </row>
    <row r="19" spans="3:11" ht="18" customHeight="1" x14ac:dyDescent="0.4">
      <c r="C19" s="267" t="s">
        <v>95</v>
      </c>
      <c r="D19" s="312"/>
      <c r="E19" s="312"/>
      <c r="F19" s="312"/>
      <c r="G19" s="312"/>
      <c r="H19" s="312"/>
      <c r="I19" s="312"/>
      <c r="J19" s="312"/>
      <c r="K19" s="312"/>
    </row>
    <row r="21" spans="3:11" ht="15.75" x14ac:dyDescent="0.25">
      <c r="C21" s="219" t="s">
        <v>60</v>
      </c>
      <c r="D21" s="220"/>
      <c r="E21" s="220"/>
      <c r="F21" s="313"/>
      <c r="G21" s="28"/>
      <c r="H21" s="316" t="s">
        <v>61</v>
      </c>
      <c r="I21" s="317"/>
      <c r="J21" s="317"/>
      <c r="K21" s="318"/>
    </row>
    <row r="23" spans="3:11" ht="16.5" customHeight="1" x14ac:dyDescent="0.2">
      <c r="C23" t="s">
        <v>46</v>
      </c>
      <c r="D23" s="263">
        <f>'Customer Info'!D13</f>
        <v>0</v>
      </c>
      <c r="E23" s="263"/>
      <c r="F23" s="263"/>
      <c r="H23" t="s">
        <v>47</v>
      </c>
      <c r="I23" s="218"/>
      <c r="J23" s="218"/>
      <c r="K23" s="218"/>
    </row>
    <row r="24" spans="3:11" ht="18" customHeight="1" x14ac:dyDescent="0.2">
      <c r="C24" t="s">
        <v>45</v>
      </c>
      <c r="D24" s="263">
        <f>'Customer Info'!D18</f>
        <v>0</v>
      </c>
      <c r="E24" s="263"/>
      <c r="F24" s="263"/>
      <c r="H24" t="s">
        <v>45</v>
      </c>
      <c r="I24" s="218"/>
      <c r="J24" s="218"/>
      <c r="K24" s="218"/>
    </row>
    <row r="25" spans="3:11" ht="18" customHeight="1" x14ac:dyDescent="0.2">
      <c r="C25" t="s">
        <v>44</v>
      </c>
      <c r="D25" s="263">
        <f>'Customer Info'!D19</f>
        <v>0</v>
      </c>
      <c r="E25" s="263"/>
      <c r="F25" s="263"/>
      <c r="H25" t="s">
        <v>44</v>
      </c>
      <c r="I25" s="218"/>
      <c r="J25" s="218"/>
      <c r="K25" s="218"/>
    </row>
    <row r="26" spans="3:11" ht="18" customHeight="1" x14ac:dyDescent="0.2">
      <c r="C26" t="s">
        <v>43</v>
      </c>
      <c r="D26" s="46">
        <f>'Customer Info'!D16</f>
        <v>0</v>
      </c>
      <c r="E26" t="s">
        <v>40</v>
      </c>
      <c r="F26" s="46">
        <f>'Customer Info'!D17</f>
        <v>0</v>
      </c>
      <c r="H26" t="s">
        <v>43</v>
      </c>
      <c r="I26" s="25"/>
      <c r="J26" t="s">
        <v>48</v>
      </c>
      <c r="K26" s="24"/>
    </row>
    <row r="27" spans="3:11" ht="18" customHeight="1" x14ac:dyDescent="0.2">
      <c r="C27" t="s">
        <v>42</v>
      </c>
      <c r="D27" s="218">
        <f>'Customer Info'!D20</f>
        <v>0</v>
      </c>
      <c r="E27" s="218"/>
      <c r="F27" s="218"/>
      <c r="H27" t="s">
        <v>49</v>
      </c>
      <c r="I27" s="218"/>
      <c r="J27" s="218"/>
      <c r="K27" s="218"/>
    </row>
    <row r="28" spans="3:11" ht="18" customHeight="1" x14ac:dyDescent="0.2">
      <c r="C28" s="315" t="s">
        <v>56</v>
      </c>
      <c r="D28" s="315"/>
      <c r="E28" s="315"/>
      <c r="F28" s="315"/>
      <c r="H28" t="s">
        <v>50</v>
      </c>
      <c r="I28" s="218"/>
      <c r="J28" s="218"/>
      <c r="K28" s="218"/>
    </row>
    <row r="29" spans="3:11" ht="18" customHeight="1" x14ac:dyDescent="0.2">
      <c r="C29" t="s">
        <v>57</v>
      </c>
      <c r="E29" s="218"/>
      <c r="F29" s="218"/>
      <c r="H29" t="s">
        <v>51</v>
      </c>
      <c r="I29" s="215"/>
      <c r="J29" s="215"/>
      <c r="K29" s="215"/>
    </row>
    <row r="30" spans="3:11" ht="18" customHeight="1" x14ac:dyDescent="0.2">
      <c r="C30" t="s">
        <v>58</v>
      </c>
      <c r="E30" s="215"/>
      <c r="F30" s="215"/>
      <c r="H30" s="228" t="s">
        <v>52</v>
      </c>
      <c r="I30" s="228"/>
      <c r="J30" s="222"/>
      <c r="K30" s="222"/>
    </row>
    <row r="31" spans="3:11" ht="18" customHeight="1" x14ac:dyDescent="0.2">
      <c r="C31" t="s">
        <v>41</v>
      </c>
      <c r="D31" s="218"/>
      <c r="E31" s="218"/>
      <c r="F31" s="218"/>
      <c r="H31" s="228" t="s">
        <v>102</v>
      </c>
      <c r="I31" s="228"/>
      <c r="J31" s="222"/>
      <c r="K31" s="222"/>
    </row>
    <row r="32" spans="3:11" ht="18" customHeight="1" x14ac:dyDescent="0.2">
      <c r="C32" t="s">
        <v>37</v>
      </c>
      <c r="D32" s="215"/>
      <c r="E32" s="215"/>
      <c r="F32" s="215"/>
      <c r="H32" s="228" t="s">
        <v>53</v>
      </c>
      <c r="I32" s="228"/>
      <c r="J32" s="222"/>
      <c r="K32" s="222"/>
    </row>
    <row r="33" spans="3:11" ht="18" customHeight="1" x14ac:dyDescent="0.2">
      <c r="C33" t="s">
        <v>38</v>
      </c>
      <c r="D33" s="215"/>
      <c r="E33" s="215"/>
      <c r="F33" s="215"/>
      <c r="H33" t="s">
        <v>4</v>
      </c>
      <c r="I33" s="218"/>
      <c r="J33" s="218"/>
      <c r="K33" s="218"/>
    </row>
    <row r="34" spans="3:11" ht="18" customHeight="1" x14ac:dyDescent="0.2">
      <c r="C34" t="s">
        <v>39</v>
      </c>
      <c r="D34" s="26"/>
      <c r="E34" t="s">
        <v>40</v>
      </c>
      <c r="F34" s="26"/>
      <c r="H34" t="s">
        <v>54</v>
      </c>
      <c r="I34" s="215"/>
      <c r="J34" s="215"/>
      <c r="K34" s="215"/>
    </row>
    <row r="35" spans="3:11" ht="18" customHeight="1" x14ac:dyDescent="0.2">
      <c r="H35" t="s">
        <v>55</v>
      </c>
      <c r="I35" s="29">
        <v>36</v>
      </c>
      <c r="J35" s="311"/>
      <c r="K35" s="311"/>
    </row>
    <row r="36" spans="3:11" ht="18" customHeight="1" x14ac:dyDescent="0.2">
      <c r="I36" s="29">
        <v>48</v>
      </c>
      <c r="J36" s="314"/>
      <c r="K36" s="314"/>
    </row>
    <row r="37" spans="3:11" ht="18" customHeight="1" x14ac:dyDescent="0.2">
      <c r="I37" s="29">
        <v>60</v>
      </c>
      <c r="J37" s="314"/>
      <c r="K37" s="314"/>
    </row>
    <row r="39" spans="3:11" ht="15.75" x14ac:dyDescent="0.25">
      <c r="C39" s="117" t="s">
        <v>59</v>
      </c>
      <c r="D39" s="118"/>
      <c r="E39" s="118"/>
      <c r="F39" s="118"/>
      <c r="G39" s="118"/>
      <c r="H39" s="118"/>
      <c r="I39" s="118"/>
      <c r="J39" s="118"/>
      <c r="K39" s="119"/>
    </row>
    <row r="41" spans="3:11" x14ac:dyDescent="0.2">
      <c r="C41" s="32"/>
    </row>
    <row r="57" spans="3:12" ht="26.25" x14ac:dyDescent="0.4">
      <c r="C57" s="36" t="s">
        <v>62</v>
      </c>
      <c r="D57" s="218"/>
      <c r="E57" s="218"/>
      <c r="F57" s="218"/>
      <c r="G57" s="23"/>
      <c r="H57" s="23"/>
      <c r="I57" s="23"/>
      <c r="J57" s="23"/>
      <c r="K57" s="23"/>
    </row>
    <row r="58" spans="3:12" x14ac:dyDescent="0.2">
      <c r="D58" s="309" t="s">
        <v>63</v>
      </c>
      <c r="E58" s="309"/>
      <c r="F58" s="309"/>
      <c r="I58" s="35" t="s">
        <v>64</v>
      </c>
    </row>
    <row r="61" spans="3:12" x14ac:dyDescent="0.2">
      <c r="H61" t="s">
        <v>28</v>
      </c>
      <c r="I61" s="263" t="str">
        <f>'Customer Info'!D27</f>
        <v>BCF Technology USA</v>
      </c>
      <c r="J61" s="263"/>
      <c r="K61" s="263"/>
      <c r="L61" s="263"/>
    </row>
    <row r="62" spans="3:12" x14ac:dyDescent="0.2">
      <c r="H62" t="s">
        <v>31</v>
      </c>
      <c r="I62" s="310" t="str">
        <f>'Customer Info'!D30</f>
        <v>507-529-8200</v>
      </c>
      <c r="J62" s="310"/>
      <c r="K62" s="310"/>
      <c r="L62" s="310"/>
    </row>
    <row r="63" spans="3:12" x14ac:dyDescent="0.2">
      <c r="C63" s="308" t="s">
        <v>98</v>
      </c>
      <c r="D63" s="308"/>
      <c r="H63" t="s">
        <v>36</v>
      </c>
      <c r="I63" s="230">
        <f>'Customer Info'!D32</f>
        <v>0</v>
      </c>
      <c r="J63" s="230"/>
      <c r="K63" s="230"/>
      <c r="L63" s="230"/>
    </row>
    <row r="64" spans="3:12" x14ac:dyDescent="0.2">
      <c r="C64" s="37" t="s">
        <v>65</v>
      </c>
    </row>
  </sheetData>
  <sheetProtection selectLockedCells="1"/>
  <mergeCells count="38">
    <mergeCell ref="C18:K18"/>
    <mergeCell ref="E30:F30"/>
    <mergeCell ref="D24:F24"/>
    <mergeCell ref="D25:F25"/>
    <mergeCell ref="C28:F28"/>
    <mergeCell ref="E29:F29"/>
    <mergeCell ref="D23:F23"/>
    <mergeCell ref="H21:K21"/>
    <mergeCell ref="I27:K27"/>
    <mergeCell ref="I29:K29"/>
    <mergeCell ref="J30:K30"/>
    <mergeCell ref="J36:K36"/>
    <mergeCell ref="D33:F33"/>
    <mergeCell ref="I34:K34"/>
    <mergeCell ref="I33:K33"/>
    <mergeCell ref="J37:K37"/>
    <mergeCell ref="J35:K35"/>
    <mergeCell ref="C17:K17"/>
    <mergeCell ref="C19:K19"/>
    <mergeCell ref="D31:F31"/>
    <mergeCell ref="H30:I30"/>
    <mergeCell ref="C21:F21"/>
    <mergeCell ref="I28:K28"/>
    <mergeCell ref="I24:K24"/>
    <mergeCell ref="D27:F27"/>
    <mergeCell ref="D32:F32"/>
    <mergeCell ref="I25:K25"/>
    <mergeCell ref="I23:K23"/>
    <mergeCell ref="H32:I32"/>
    <mergeCell ref="J31:K31"/>
    <mergeCell ref="J32:K32"/>
    <mergeCell ref="H31:I31"/>
    <mergeCell ref="C63:D63"/>
    <mergeCell ref="D57:F57"/>
    <mergeCell ref="D58:F58"/>
    <mergeCell ref="I62:L62"/>
    <mergeCell ref="I63:L63"/>
    <mergeCell ref="I61:L61"/>
  </mergeCells>
  <phoneticPr fontId="27" type="noConversion"/>
  <printOptions horizontalCentered="1"/>
  <pageMargins left="0.25" right="0.25" top="0.75" bottom="0.75" header="0.3" footer="0.3"/>
  <pageSetup scale="74" orientation="portrait" horizontalDpi="300" verticalDpi="40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Customer Info</vt:lpstr>
      <vt:lpstr>RateTable</vt:lpstr>
      <vt:lpstr>Proposal</vt:lpstr>
      <vt:lpstr>ROI Deferred Payments</vt:lpstr>
      <vt:lpstr>ROI Step Payments</vt:lpstr>
      <vt:lpstr>Section 179</vt:lpstr>
      <vt:lpstr>App</vt:lpstr>
      <vt:lpstr>Proposal!Print_Area</vt:lpstr>
    </vt:vector>
  </TitlesOfParts>
  <Company>DVI FINANCIAL SERVICES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DVI FINANCIAL SERVICES INC.</dc:creator>
  <cp:lastModifiedBy>T Straile</cp:lastModifiedBy>
  <cp:lastPrinted>2016-01-22T16:00:13Z</cp:lastPrinted>
  <dcterms:created xsi:type="dcterms:W3CDTF">1999-03-09T17:24:35Z</dcterms:created>
  <dcterms:modified xsi:type="dcterms:W3CDTF">2024-04-16T16:52:27Z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